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01" sheetId="2" r:id="rId2"/>
    <sheet name="SO 11-10-01.02" sheetId="3" r:id="rId3"/>
    <sheet name="SO 12-10-01.01" sheetId="4" r:id="rId4"/>
    <sheet name="SO 12-10-01.02" sheetId="5" r:id="rId5"/>
    <sheet name="SO 11-11-01" sheetId="6" r:id="rId6"/>
    <sheet name="SO 12-11-01" sheetId="7" r:id="rId7"/>
    <sheet name="SO 11-20-01" sheetId="8" r:id="rId8"/>
    <sheet name="SO 11-20-02" sheetId="9" r:id="rId9"/>
    <sheet name="SO 12-20-01" sheetId="10" r:id="rId10"/>
    <sheet name="SO 11-30-01" sheetId="11" r:id="rId11"/>
    <sheet name="SO 11-30-02" sheetId="12" r:id="rId12"/>
    <sheet name="SO 12-30-01" sheetId="13" r:id="rId13"/>
    <sheet name="SO 12-30-02" sheetId="14" r:id="rId14"/>
    <sheet name="SO 11-40-01" sheetId="15" r:id="rId15"/>
    <sheet name="SO 98-98" sheetId="16" r:id="rId16"/>
    <sheet name="SO 90-90" sheetId="17" r:id="rId17"/>
  </sheets>
  <definedNames/>
  <calcPr/>
  <webPublishing/>
</workbook>
</file>

<file path=xl/sharedStrings.xml><?xml version="1.0" encoding="utf-8"?>
<sst xmlns="http://schemas.openxmlformats.org/spreadsheetml/2006/main" count="7331" uniqueCount="1551">
  <si>
    <t>Aspe</t>
  </si>
  <si>
    <t>Rekapitulace ceny</t>
  </si>
  <si>
    <t>5323520061</t>
  </si>
  <si>
    <t>Rekonstrukce mostů v km 35,826 a 37,480 trati Plzeň - Žatec (Mladotice)</t>
  </si>
  <si>
    <t>ZŘ</t>
  </si>
  <si>
    <t>20240613 - 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</si>
  <si>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</si>
  <si>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</si>
  <si>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</si>
  <si>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</si>
  <si>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</si>
  <si>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</si>
  <si>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</si>
  <si>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</si>
  <si>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</si>
  <si>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</si>
  <si>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11-10-01.01</t>
  </si>
  <si>
    <t>Železniční svršek v km 35,826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</si>
  <si>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</si>
  <si>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</si>
  <si>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</si>
  <si>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</si>
  <si>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</si>
  <si>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</si>
  <si>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</si>
  <si>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</si>
  <si>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</si>
  <si>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</si>
  <si>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</si>
  <si>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</si>
  <si>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</si>
  <si>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</si>
  <si>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</si>
  <si>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</si>
  <si>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</si>
  <si>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</si>
  <si>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</si>
  <si>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</si>
  <si>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</si>
  <si>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</si>
  <si>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</si>
  <si>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</si>
  <si>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</si>
  <si>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</si>
  <si>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</si>
  <si>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</si>
  <si>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11-10-01.01</t>
  </si>
  <si>
    <t>SD</t>
  </si>
  <si>
    <t>0</t>
  </si>
  <si>
    <t>Všeobecné konstrukce a práce</t>
  </si>
  <si>
    <t>P</t>
  </si>
  <si>
    <t>1</t>
  </si>
  <si>
    <t>R015112</t>
  </si>
  <si>
    <t>901</t>
  </si>
  <si>
    <t>NEOCEŇOVAT - POPLATKY ZA LIKVIDACI ODPADŮ NEKONTAMINOVANÝCH - 17 05 04 VYTĚŽENÉ ZEMINY A HORNINY - II. TŘÍDA TĚŽITELNOSTI, VČETNĚ DOPRAVY</t>
  </si>
  <si>
    <t>T</t>
  </si>
  <si>
    <t>[bez vazby na CS]</t>
  </si>
  <si>
    <t>PP</t>
  </si>
  <si>
    <t>Evidenční položka, neoceňovat</t>
  </si>
  <si>
    <t>VV</t>
  </si>
  <si>
    <t>reprofilace stezky oboustanně   
100*2*0,5*0,1*1,808=18,080 [A]</t>
  </si>
  <si>
    <t>TS</t>
  </si>
  <si>
    <t>1. Položka obsahuje:  
veškeré poplatky provozovateli skládky, recyklační linky nebo jiného zařízení na zpracování nebo likvidaci odpadů související s převzetím, uložením, zpracováním nebo likvidací odpadu,  
náklady spojené s dopravou odpadu z místa stavby na místo převzetí provozovatelem skládky, recyklační linky nebo jiného zařízení na zpracování nebo likvidaci odpadů,  
náklady spojené s vyložením a manipulací s materiálem v místě skládky.  
2. Položka neobsahuje:  
náklady spojené s naložením a manipulací s materiálem. **)  
3. Způsob měření:   
[měrná jednotka – nejčastěji Tuna] určující množství odpadu vytříděného v souladu se zákonem č. 541/2020 Sb., o odpadech, v platném znění</t>
  </si>
  <si>
    <t>R015140</t>
  </si>
  <si>
    <t>903</t>
  </si>
  <si>
    <t>NEOCEŇOVAT - POPLATKY ZA LIKVIDACI ODPADŮ NEKONTAMINOVANÝCH - 17 01 01 BETON Z DEMOLIC OBJEKTŮ, ZÁKLADŮ TV, VČETNĚ DOPRAVY</t>
  </si>
  <si>
    <t>demontáž staničníků (betonové/kamené   
3*0,05=0,150 [A]</t>
  </si>
  <si>
    <t>R015150</t>
  </si>
  <si>
    <t>904</t>
  </si>
  <si>
    <t>NEOCEŇOVAT - POPLATKY ZA LIKVIDACI ODPADŮ NEKONTAMINOVANÝCH - 17 05 08 ŠTĚRK Z KOLEJIŠTĚ (ODPAD PO RECYKLACI), VČETNĚ DOPRAVY</t>
  </si>
  <si>
    <t>odtěžené kol. lože otevřené tl. 350mm, pr. SB8, rozd. "u"   
16*2,007*1,808=58,058 [A]   
odtěžené kol. lože zapuštěné pr. SB8, rozd. "u"  (tunel) (příčný řez vč. pražce 2,6m2   
25*2,432*1,808=109,926 [B]   
odtěžené kol. lože zapuštěné pr. dř, rozd. "e"  (tunel) (příčný řez vč. pražce 2,6m2)   
119*2,414*1,808=519,377 [C]   
odtěžené kol. lože otevřené tl. 300mm, pr. dř, rozd. "e"  za mostem   
174*1,717*1,808=540,154 [D]   
Celkem: A+B+C+D=1 227,515 [E]</t>
  </si>
  <si>
    <t>4</t>
  </si>
  <si>
    <t>R015250</t>
  </si>
  <si>
    <t>905</t>
  </si>
  <si>
    <t>NEOCEŇOVAT - POPLATKY ZA LIKVIDACI ODPADŮ NEKONTAMINOVANÝCH - 17 02 03 POLYETYLÉNOVÉ PODLOŽKY (ŽEL. SVRŠEK), VČETNĚ DOPRAVY</t>
  </si>
  <si>
    <t>demontáž žel. svršku S49, up. K, pr. dř, rozd. "e" 293m   
539*2*0,00009=0,097 [A]   
demontáž žel. svršku S49, na mostnicích 42m   
77*2*0,00009=0,014 [B]   
demontáž žel. svršku S49, pr. bet. SB8, "u"   
42*2*0,000182=0,015 [C]   
Celkem: A+B+C=0,126 [D]</t>
  </si>
  <si>
    <t>5</t>
  </si>
  <si>
    <t>R015260</t>
  </si>
  <si>
    <t>906</t>
  </si>
  <si>
    <t>NEOCEŇOVAT - POPLATKY ZA LIKVIDACI ODPADŮ NEKONTAMINOVANÝCH - 07 02 99 PRYŽOVÉ PODLOŽKY (ŽEL. SVRŠEK), VČETNĚ DOPRAVY</t>
  </si>
  <si>
    <t>demontáž žel. svršku S49, up. K, pr. dř, rozd. "e" 293m   
539*2*0,000182=0,196 [A]   
Výměna stávajících pryžových podložek rozdělení e, km36,020-36,070 =50m   
92*2*0,000182=0,033 [B]   
demontáž žel. svršku S49, na mostnicích 42m   
77*2*0,000182=0,028 [C]   
demontáž žel. svršku S49, pr. bet. SB8, "u"   
42*2*0,000182=0,015 [D]   
Celkem: A+B+C+D=0,272 [E]</t>
  </si>
  <si>
    <t>R015520</t>
  </si>
  <si>
    <t>907</t>
  </si>
  <si>
    <t>NEOCEŇOVAT - POPLATKY ZA LIKVIDACI ODPADŮ NEBEZPEČNÝCH - 17 02 04* ŽELEZNIČNÍ PRAŽCE DŘEVĚNÉ, VČETNĚ DOPRAVY</t>
  </si>
  <si>
    <t>demontáž žel. svršku S49, up. K, pr. dř, rozd. "e" 293m   
539*0,08=43,120 [A]</t>
  </si>
  <si>
    <t>7</t>
  </si>
  <si>
    <t>R015660</t>
  </si>
  <si>
    <t>908</t>
  </si>
  <si>
    <t>NEOCEŇOVAT - POPLATKY ZA LIKVIDACI ODPADŮ NEBEZPEČNÝCH - 17 02 04* ŽELEZNIČNÍ PRAŽCE DŘEVĚNÉ - MOSTNICE, VČETNĚ DOPRAVY</t>
  </si>
  <si>
    <t>demontáž žel. svršku S49, na mostnicích 42m   
77*0,120=9,240 [A]</t>
  </si>
  <si>
    <t>Zemní práce</t>
  </si>
  <si>
    <t>8</t>
  </si>
  <si>
    <t>12932</t>
  </si>
  <si>
    <t/>
  </si>
  <si>
    <t>ČIŠTĚNÍ PŘÍKOPŮ OD NÁNOSU DO 0,5M3/M</t>
  </si>
  <si>
    <t>M</t>
  </si>
  <si>
    <t>2024_OTSKP</t>
  </si>
  <si>
    <t>reprofilace stezky oboustanně   
(35,6548-35,605)*1000*2+(36,07-36,02)*1000*2=199,600 [A]</t>
  </si>
  <si>
    <t>Součástí položky je vodorovná a svislá doprava, přemístění, přeložení, manipulace s materiálem a uložení na skládku.  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</si>
  <si>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</si>
  <si>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9</t>
  </si>
  <si>
    <t>512550</t>
  </si>
  <si>
    <t>KOLEJOVÉ LOŽE - ZŘÍZENÍ Z KAMENIVA HRUBÉHO DRCENÉHO (ŠTĚRK)</t>
  </si>
  <si>
    <t>M3</t>
  </si>
  <si>
    <t>zřízení kol. lože tl. 350mm  (pr. bet. SB8, rozd. "u",)   
15*2,007=30,105 [A]   
zřízení kol. lože zapuštěné tl. 400mm  (pr. bet. B91, rozd. "u",,)    
135*2,591=349,785 [B]   
zřízení kol. lože zapuštěné tl. 350mm  (pr. bet. B91, rozd. "u",,)    
226*2,433=549,858 [C]   
Celkem: A+B+C=929,748 [D]</t>
  </si>
  <si>
    <t>1. Položka obsahuje:     
 – dodávku, dopravu a uložení kameniva předepsané specifikace a frakce v požadované míře zhutnění     
2. Položka neobsahuje:     
 X     
3. Způsob měření:     
Měří se objem kolejového lože v projektovaném profilu.</t>
  </si>
  <si>
    <t>10</t>
  </si>
  <si>
    <t>513550</t>
  </si>
  <si>
    <t>KOLEJOVÉ LOŽE - DOPLNĚNÍ Z KAMENIVA HRUBÉHO DRCENÉHO (ŠTĚRK)</t>
  </si>
  <si>
    <t>doplnění štěrku 32/63 stáv. lože do požadovaného profilu km 35,590-km35,644; km 36,020-36,070   
(54+50)*3,4*0,054=19,094 [A]</t>
  </si>
  <si>
    <t>11</t>
  </si>
  <si>
    <t>529352</t>
  </si>
  <si>
    <t>KOLEJ 49 E1 DLOUHÉ PASY, ROZD. "U", BEZSTYKOVÁ, PR. BET. BEZPODKLADNICOVÝ, UP. PRUŽNÉ</t>
  </si>
  <si>
    <t>montáž nového žel. svršku  pr. bet. B91S/2, w14 antikor, rozd. "u" (kol. pasy dl. 75m)   
(35,8-35,66)*1000=140,000 [A]   
montáž nového žel. svršku  pr. bet. B91S/2, w14, rozd. "u" (kolejnicové pasy dl. 75m)   
(36,02-35,8)*1000=220,000 [B]   
Celkem: A+B=360,000 [C]</t>
  </si>
  <si>
    <t>1. Položka obsahuje:     
 – defektoskopické zkoušky kolejnic, jsou-li vyžadovány     
 – dodávku uvedeného typu kolejnic, pražců (popř. mostnic), upevňovadel a drobného kolejiva v uvedeném rozdělení koleje pro normální rozchod kolejí (1435 mm)     
 – montáž kolejových polí ze součástí železničního svršku uvedených typů na montážní základně, popř. přímo na staveništi nebo strojní linkou     
 – dopravu smontovaných kolejových polí nebo součástí z montážní základny na místo určení, pokud si to zvolená technologie pokládky vyžaduje     
 – zřízení koleje pomocí kolejových polí za použití vhodného kladecího prostředku     
 – sespojkování kolejových polí bez jejich svaření     
 – dopravu dlouhých kolejnicových pasů na místo určení     
 – následnou výměnu inventárních kolejnic dlouhými kolejnicovými pasy pomocí vhodného zařízení     
 – směrovou a výškovou úpravu koleje do předepsané polohy včetně stabilizace kolejového lože     
 – očištění a naolejování spojkových a svěrkových šroubů před zahájením provozu     
 – pomocné a dokončovací práce     
 – případné ztížení práce při překážách na jedné nebo obou stranách, v tunelu i při rekonstrukcích     
2. Položka neobsahuje:     
 – zřízení kolejového lože     
 – svařování kolejnic do bezstykové koleje     
 – broušení koleje     
 – případnou dodávku a montáž pražcových kotev     
 – následnou úpravu směrového a výškového uspořádání koleje     
3. Způsob měření:     
Měří se délka koleje ve smyslu ČSN 73 6360, tj. v ose koleje.</t>
  </si>
  <si>
    <t>12</t>
  </si>
  <si>
    <t>52A341</t>
  </si>
  <si>
    <t>KOLEJ 49 E1 REGENEROVANÁ, ROZD. "U", BEZSTYKOVÁ, PR. BET. PODKLADNICOVÝ UŽITÝ, UP. TUHÉ</t>
  </si>
  <si>
    <t>montáž stáv. žel. svršek S49, pr. bet. SB8, "u"    
16=16,000 [A]</t>
  </si>
  <si>
    <t>1. Položka obsahuje:     
 – ověření kvality vyzískaných materiálů s případnou regenerací do předpisového stavu     
 – defektoskopické zkoušky kolejnic, jsou-li vyžadovány     
 – dodávku uvedeného typu kolejnic, pražců (popř. mostnic), upevňovadel a drobného kolejiva v uvedeném rozdělení koleje pro normální rozchod kolejí (1435 mm)     
 – montáž kolejových polí ze součástí železničního svršku uvedených typů na montážní základně, popř. přímo na staveništi nebo strojní linkou     
 – dopravu smontovaných kolejových polí nebo součástí z montážní základny na místo určení, pokud si to zvolená technologie pokládky vyžaduje     
 – zřízení koleje pomocí kolejových polí za použití vhodného kladecího prostředku     
 – sespojkování kolejových polí bez jejich svaření     
 – směrovou a výškovou úpravu koleje do předepsané polohy včetně stabilizace kolejového lože     
 – očištění a naolejování spojkových a svěrkových šroubů před zahájením provozu     
 – pomocné a dokončovací práce     
 – případné ztížení práce při překážách na jedné nebo obou stranách, v tunelu i při rekonstrukcích     
2. Položka neobsahuje:     
 – zřízení kolejového lože     
 – svařování kolejnic do bezstykové koleje     
 – broušení koleje     
 – případnou dodávku a montáž pražcových kotev     
 – následnou úpravu směrového a výškového uspořádání koleje     
3. Způsob měření:     
Měří se délka koleje ve smyslu ČSN 73 6360, tj. v ose koleje.</t>
  </si>
  <si>
    <t>13</t>
  </si>
  <si>
    <t>542121</t>
  </si>
  <si>
    <t>SMĚROVÉ A VÝŠKOVÉ VYROVNÁNÍ KOLEJE NA PRAŽCÍCH BETONOVÝCH DO 0,05 M</t>
  </si>
  <si>
    <t>rekonstrukce PPK/GPK stávajícího svršku km 35,590-35,644 a km36,020-36,070   
54+50=104,000 [A]</t>
  </si>
  <si>
    <t>1. Položka obsahuje:     
 – podbíjení pražců, vyrovnání nivelety stávající koleje nebo výhybkové konstrukce do 50 mm při zapojování na novostavbu (přechodový úsek)     
 – příplatky za ztížené podmínky při práci v koleji, např. překážky po stranách koleje, práci v tunelu apod.     
2. Položka neobsahuje:     
 – případné doplnění štěrkového lože     
3. Způsob měření:     
Měří se délka koleje ve smyslu ČSN 73 6360, tj. v ose koleje.</t>
  </si>
  <si>
    <t>14</t>
  </si>
  <si>
    <t>543430</t>
  </si>
  <si>
    <t>VÝMĚNA PODLOŽEK POD KOLEJNICEMI</t>
  </si>
  <si>
    <t>PÁR</t>
  </si>
  <si>
    <t>Výměna stávajících pryžových podložek rozdělení e, km36,020-36,070 =50m   
92=92,000 [A]</t>
  </si>
  <si>
    <t>1. Položka obsahuje:     
 – dodávku a uložení vyměňovaného materiálu, ať nového, regenerovaného nebo vyzískaného     
 – případné doplnění ostatního drobného kolejiva     
 – naložení a odvoz demontovaného materiálu do skladu nebo na likvidaci     
 – příplatky za ztížené podmínky při práci v koleji, např. překážky po stranách koleje, práci v tunelu ap.     
2. Položka neobsahuje:     
 – poplatek za likvidaci odpadů (nacení se dle SSD 0)     
3. Způsob měření:     
Udává se vždy pár, tj. po dvou kusech úložných ploch kolejnice na každém pražci.</t>
  </si>
  <si>
    <t>15</t>
  </si>
  <si>
    <t>545121</t>
  </si>
  <si>
    <t>SVAR KOLEJNIC (STEJNÉHO TVARU) 49 E1, T JEDNOTLIVĚ</t>
  </si>
  <si>
    <t>KUS</t>
  </si>
  <si>
    <t>svaření koleje do BK   
14=14,000 [A]</t>
  </si>
  <si>
    <t>Jednotlivým svarem se rozumí svar, který splňuje některé z následujících kriterií:     
–  počet svarů v jednom objektu je menší než 20 ks     
–  při vevařování lepených izolovaných styků a dilatačních zařízení do kolejí     
–  závěrný svar při zřizování bezstykové koleje ve smyslu předpisu S3/2     
Svar, který nesplňuje ani jedno z výše uvedených kriterií, je svar průběžný     
1. Položka obsahuje: 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 
–  úpravu kolejového lože pro nasazení formy, zpětnou úprava do profilu     
 – svaření kolejnic nebo části výhybek, opracování a obroušení svaru     
 – úprava koleje nebo výhybkové konstrukce do stavu před svařováním     
 – příplatky za ztížené podmínky při práci v koleji, např. překážky po stranách koleje, práci v tunelu ap.     
2. Položka neobsahuje:     
 – případné řezání koleje     
3. Způsob měření:     
Udává se počet kusů kompletní konstrukce nebo práce.</t>
  </si>
  <si>
    <t>16</t>
  </si>
  <si>
    <t>549311</t>
  </si>
  <si>
    <t>ZRUŠENÍ A ZNOVUZŘÍZENÍ BEZSTYKOVÉ KOLEJE NA NEDEMONTOVANÝCH ÚSECÍCH V KOLEJI</t>
  </si>
  <si>
    <t>2*50=100,000 [A]</t>
  </si>
  <si>
    <t>1. Položka obsahuje:     
 – povolení upevňovadel, úprava dilatačních spár a následné utažení upevňovadel     
 – montážní přípravky na zajištění podmínek daných předpisem SŽDC S 3/2, zejména dodržení upínací teploty     
 – směrovou a výškovou úpravu koleje     
 – podbíjení pražců, vyrovnání nivelety koleje nebo výhybkové konstrukce do 50 mm při zapojování na novostavbu (přechodový úsek)     
 – příplatky za ztížené podmínky při práci v koleji, např. překážky po stranách koleje, práci v tunelu ap.     
2. Položka neobsahuje:     
 – případné doplnění kolejového lože     
 – svary     
3. Způsob měření:     
Měří se délka koleje ve smyslu ČSN 73 6360, tj. v ose koleje.</t>
  </si>
  <si>
    <t>17</t>
  </si>
  <si>
    <t>R543411</t>
  </si>
  <si>
    <t>VÝMĚNA UPEVNĚNÍ (ŠROUBŮ, SPON, SVĚREK, KROUŽKŮ) TUHÉHO</t>
  </si>
  <si>
    <t>Výměna stávajících upevňovacích součástí za  nové - tzn.: svěrkové šrouby T5, matice M 24, kroužky Fe6, vložky M,  rozdělení e, úsek km36,020-36,070 =50m   
92=92,000 [A]</t>
  </si>
  <si>
    <t>1. Položka obsahuje:     
 – dodávku a uložení vyměňovaného materiálu, ať nového, regenerovaného nebo vyzískaného     
 – případné doplnění ostatního drobného kolejiva     
 – naložení a odvoz demontovaného materiálu do skladu nebo na likvidaci     
 – příplatky za ztížené podmínky při práci v koleji, např. překážky po stranách koleje, práci v tunelu ap.     
2. Položka neobsahuje:     
 X     
3. Způsob měření:     
Udává se vždy pár, tj. po dvou kusech úložných ploch kolejnice na každém pražci.</t>
  </si>
  <si>
    <t>Ostatní konstrukce a práce</t>
  </si>
  <si>
    <t>18</t>
  </si>
  <si>
    <t>923152</t>
  </si>
  <si>
    <t>ŽELEZOBETONOVÝ STANIČNÍK Z UŽITÉHO MATERIÁLU</t>
  </si>
  <si>
    <t>Stávající kamenný staničník - očištit, obnovit nátěr a instalovat do nové polohy   
2=2,000 [A]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</si>
  <si>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</si>
  <si>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19</t>
  </si>
  <si>
    <t>923341</t>
  </si>
  <si>
    <t>RYCHLOSTNÍK N - TABULE</t>
  </si>
  <si>
    <t>Rychlostníky (jeden sloupek, jedna tabule, montáž. prvky s úchyty včetně spoj. mater., krytky sloupku a usazení sloupku) km 34,767; km 36,606   
2=2,000 [A]   
Rychlostníky (jeden sloupek, dvě tabule, montáž. prvky s úchyty včetně spoj. mater., krytky sloupku a usazení sloupku) km 34,767; km 36,606   
2*2=4,000 [B]   
Celkem: A+B=6,000 [C]</t>
  </si>
  <si>
    <t>1. Položka obsahuje:     
 – dodávku a montáž návěsti v příslušném provedení na sloupek, popř. jinou podpůrnou konstrukci včetně upevňovacího a pomocného materiálu     
 – protikorozní úpravu, není-li tato provedena již z výroby nebo daná vlastnostmi použitého materiálu     
 – odrazky nebo retroreflexní fólie     
2. Položka neobsahuje:     
 – nosnou konstrukci, např. sloupek, konzolu apod. včetně základu a zemních prácí     
3. Způsob měření:     
Udává se počet kusů kompletní konstrukce nebo práce.</t>
  </si>
  <si>
    <t>20</t>
  </si>
  <si>
    <t>923411</t>
  </si>
  <si>
    <t>NÁVĚST "VLAK SE BLÍŽÍ K ZASTÁVCE" - ZÁKLADNÍ TABULE</t>
  </si>
  <si>
    <t>Návěst Vlak se blíží k zastávce    
1=1,000 [A]</t>
  </si>
  <si>
    <t>21</t>
  </si>
  <si>
    <t>923471</t>
  </si>
  <si>
    <t>SKLONOVNÍK</t>
  </si>
  <si>
    <t>Sklonovník - 1 cedule na konzole, montážní prvky, spoj. materiál (v tunelu) km35,735425   
Sklonovník - 2 cedule na sloupku, montážní prvky, spoj. materiál, základ km36,210, km36,368; km 36,699   
1+3*2=7,000 [A]</t>
  </si>
  <si>
    <t>22</t>
  </si>
  <si>
    <t>923491</t>
  </si>
  <si>
    <t>STANIČNÍK - TABULE "ŠIROKÁ"</t>
  </si>
  <si>
    <t>Staničník v km 35,7 je jedna tabule, montážní prvky s úchyty včetně spojovacího materiálu.   
Staničník v km 35,8 jsou dvě tabule, sloupek, montážní prvky s úchyty včetně spojovacího materiálu.   
3=3,000 [A]</t>
  </si>
  <si>
    <t>23</t>
  </si>
  <si>
    <t>923821</t>
  </si>
  <si>
    <t>SLOUPEK DN 60 PRO NÁVĚST</t>
  </si>
  <si>
    <t>Sloupek pro návěsti   
6+2+2+2=12,000 [A]</t>
  </si>
  <si>
    <t>1. Položka obsahuje:     
 – dodání a osazení sloupku v příslušném provedení včetně základu nebo patky a zemních prací     
 – protikorozní úpravu, není-li tato provedena již z výroby nebo daná vlastnostmi použitého materiálu     
2. Položka neobsahuje:     
 X     
3. Způsob měření:     
Udává se počet kusů kompletní konstrukce nebo práce.</t>
  </si>
  <si>
    <t>24</t>
  </si>
  <si>
    <t>965010</t>
  </si>
  <si>
    <t>ODSTRANĚNÍ KOLEJOVÉHO LOŽE A DRÁŽNÍCH STEZEK</t>
  </si>
  <si>
    <t>odtěžení kol. lože otevřené tl. 350mm, pr. SB8, rozd. "u"   
15*2,007=30,105 [A]   
odtěžení kol. lože zapuštěné pr. SB8, rozd. "u"  (tunel)   
26*2,432=63,232 [B]   
odtěžení kol. lože zapuštěné pr. dř, rozd. "e"  (tunel)    
119*2,414=287,266 [C]   
odtěžení kol. lože otevřené tl. 300mm, pr. dř, rozd. "e"  za mostem   
174*1,717=298,758 [D]   
Celkem: A+B+C+D=679,361 [E]</t>
  </si>
  <si>
    <t>1. Položka obsahuje:     
 – odstranění kolejového lože ručně nebo mechanizací, a to po nebo bez sejmutí kolejového roštu     
 – příplatky za ztížené podmínky při práci v kolejišti, např. za překážky na straně koleje apod.     
 – naložení vybouraného materiálu na dopravní prostředek     
2. Položka neobsahuje:     
 – odvoz vybouraného materiálu do skladu nebo na likvidaci     
 – poplatky za likvidaci odpadů, nacení se položkami ze ssd 0     
3. Způsob měření:     
Měří se metry krychlové odtěženého kolejového lože v ulehlém (původním) stavu.</t>
  </si>
  <si>
    <t>25</t>
  </si>
  <si>
    <t>965022</t>
  </si>
  <si>
    <t>ODSTRANĚNÍ KOLEJOVÉHO LOŽE A DRÁŽNÍCH STEZEK - ODVOZ NA MEZIDEPONII</t>
  </si>
  <si>
    <t>M3KM</t>
  </si>
  <si>
    <t>odtěžení kol. lože otevřené tl. 350mm, pr. SB8, rozd. "u" - odvoz na mezideponii   
15*2,007*5=150,525 [A]   
odtěžení kol. lože zapuštěné pr. SB8, rozd. "u"  (tunel)   - odvoz na mezideponii   
26*2,432*5=316,160 [B]   
odtěžení kol. lože zapuštěné pr. dř, rozd. "e"  (tunel) )  - odvoz na mezideponii   
119*2,414*5=1 436,330 [C]   
odtěžení kol. lože otevřené tl. 300mm, pr. dř, rozd. "e"  za mostem  - odvoz na mezideponii   
174*1,717*5=1 493,790 [D]   
Celkem: A+B+C+D=3 396,805 [E]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</si>
  <si>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součtem součinů metrů krychlových vytěženého v rostlém (původním) stavu nebo vybouraného materiálu a jednotlivých vzdáleností v kilometrech.</t>
  </si>
  <si>
    <t>26</t>
  </si>
  <si>
    <t>965112</t>
  </si>
  <si>
    <t>DEMONTÁŽ KOLEJE NA BETONOVÝCH PRAŽCÍCH DO KOLEJOVÝCH POLÍ S ODVOZEM NA MONTÁŽNÍ ZÁKLADNU BEZ NÁSLEDNÉHO ROZEBRÁNÍ</t>
  </si>
  <si>
    <t>demontáž žel. svršku S49, pr. bet. SB8, "u" (bude vrácen zpět)   
16=16,000 [A]</t>
  </si>
  <si>
    <t>1. Položka obsahuje:     
 – uvolnění kolejového roštu z kolejového lože     
 – odstranění kolejnicových propojek, uzemnění a jiného vybavení     
 – případné rozřezání kolejového roštu     
 – úplné rozebrání koleje v místě demontáže do kolejových polí a jejich hrubé očištění     
 – naložení vybouraného materiálu na dopravní prostředek     
 – odvoz kolejových polí z místa demontáže na montážní základnu     
 – příplatky za ztížené podmínky při práci v kolejišti, např. za překážky na straně koleje apod.     
2. Položka neobsahuje:     
 – rozebrání kolejových polí na montážní základně do součástí     
3. Způsob měření:     
Měří se délka koleje ve smyslu ČSN 73 6360, tj. v ose koleje.</t>
  </si>
  <si>
    <t>27</t>
  </si>
  <si>
    <t>965113</t>
  </si>
  <si>
    <t>DEMONTÁŽ KOLEJE NA BETONOVÝCH PRAŽCÍCH DO KOLEJOVÝCH POLÍ S ODVOZEM NA MONTÁŽNÍ ZÁKLADNU S NÁSLEDNÝM ROZEBRÁNÍM</t>
  </si>
  <si>
    <t>demontáž žel. svršku S49, pr. bet. SB8, "u"   
25=25,000 [B]</t>
  </si>
  <si>
    <t>1. Položka obsahuje:     
 – uvolnění kolejového roštu z kolejového lože     
 – odstranění kolejnicových propojek, uzemnění a jiného vybavení     
 – případné rozřezání kolejového roštu     
 – úplné rozebrání koleje v místě demontáže do kolejových polí a jejich hrubé očištění     
 – naložení vybouraného materiálu na dopravní prostředek     
 – odvoz kolejových polí z místa demontáže na montážní základnu     
 – rozebrání kolejových polí na montážní základně do součástí     
 – příplatky za ztížené podmínky při práci v kolejišti, např. za překážky na straně koleje apod.      
 2. Položka neobsahuje:     
 – odvoz nevyhovujícího materiálu na likvidaci     
 – poplatky za likvidaci odpadů, nacení se položkami ze ssd 0     
3. Způsob měření:     
Měří se délka koleje ve smyslu ČSN 73 6360, tj. v ose koleje.</t>
  </si>
  <si>
    <t>28</t>
  </si>
  <si>
    <t>965123</t>
  </si>
  <si>
    <t>DEMONTÁŽ KOLEJE NA DŘEVĚNÝCH PRAŽCÍCH DO KOLEJOVÝCH POLÍ S ODVOZEM NA MONTÁŽNÍ ZÁKLADNU S NÁSLEDNÝM ROZEBRÁNÍM</t>
  </si>
  <si>
    <t>demontáž žel. svršku S49, up. K, pr. dř, rozd. "e"   
293=293,000 [A]</t>
  </si>
  <si>
    <t>1. Položka obsahuje:     
 – uvolnění kolejového roštu z kolejového lože     
 – odstranění kolejnicových propojek, uzemnění a jiného vybavení     
 – případné rozřezání kolejového roštu     
 – úplné rozebrání koleje v místě demontáže do kolejových polí a jejich hrubé očištění     
 – naložení vybouraného materiálu na dopravní prostředek     
 – odvoz kolejových polí z místa demontáže na montážní základnu     
 – rozebrání kolejových polí na montážní základně do součástí     
 – příplatky za ztížené podmínky při práci v kolejišti, např. za překážky na straně koleje apod.     
2. Položka neobsahuje:     
 – odvoz nevyhovujícího materiálu na likvidaci     
 – poplatky za likvidaci odpadů, nacení se položkami ze ssd 0     
3. Způsob měření:     
Měří se délka koleje ve smyslu ČSN 73 6360, tj. v ose koleje.</t>
  </si>
  <si>
    <t>29</t>
  </si>
  <si>
    <t>965154</t>
  </si>
  <si>
    <t>DEMONTÁŽ KOLEJE NA MOSTNÍCH KONSTRUKCÍCH ROZEBRÁNÍM DO SOUČÁSTÍ</t>
  </si>
  <si>
    <t>demontáž žel. svršku S49, na mostnicích   
42=42,000 [A]</t>
  </si>
  <si>
    <t>1. Položka obsahuje:     
 – uvolnění kolejového roštu z kolejového lože     
 – odstranění kolejnicových propojek, uzemnění a jiného vybavení     
 – případné rozřezání kolejového roštu     
 – úplné rozebrání koleje v místě demontáže do kolejových polí a jejich hrubé očištění     
 – přeložení na vhodnou deponii v blízkosti místa demontáže, popř. naložení na dopravní prostředek     
 – příplatky za ztížené podmínky při práci v kolejišti, např. za překážky na straně koleje apod.     
2. Položka neobsahuje:     
 – mostní konstrukce, nacení se položkami bourání BETONOVÝch konstrukcí ve sd 966     
 – odvoz vybouraného materiálu do skladu nebo na likvidaci     
 – poplatky za likvidaci odpadů, nacení se položkami ze ssd 0     
3. Způsob měření:     
Měří se délka koleje ve smyslu ČSN 73 6360, tj. v ose koleje.</t>
  </si>
  <si>
    <t>30</t>
  </si>
  <si>
    <t>965155</t>
  </si>
  <si>
    <t>DEMONTÁŽ KOLEJE NA MOSTNÍCH KONSTRUKCÍCH - ODVOZ ROZEBRANÝCH SOUČÁSTÍ NA MONTÁŽNÍ ZÁKLADNU</t>
  </si>
  <si>
    <t>tkm</t>
  </si>
  <si>
    <t>demontáž žel. svršku S49, na mostnicích   
42*0,31595*5=66,350 [A]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</si>
  <si>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sumou součinů tun vybouraného materiálu v původním stavu a k nim příslušných jednotlivých odvozových vzdáleností v kilometrech.</t>
  </si>
  <si>
    <t>31</t>
  </si>
  <si>
    <t>965821</t>
  </si>
  <si>
    <t>DEMONTÁŽ KILOMETROVNÍKU, HEKTOMETROVNÍKU, MEZNÍKU</t>
  </si>
  <si>
    <t>demontáž staničníků (betonové/kamené   
3=3,000 [A]</t>
  </si>
  <si>
    <t>1. Položka obsahuje:     
 – zahrnuje veškeré činnosti, zařízení a materiál nutných k odstranění konstrukce     
 – naložení vybouraného materiálu na dopravní prostředek     
 – příplatky za ztížené podmínky při práci v kolejišti, např. za překážky na straně koleje apod.     
2. Položka neobsahuje:     
 – odvoz vybouraného materiálu do skladu nebo na likvidaci     
 – poplatky za likvidaci odpadů, nacení se položkami ze ssd 0     
3. Způsob měření:     
Udává se počet kusů kompletní konstrukce nebo práce.</t>
  </si>
  <si>
    <t>32</t>
  </si>
  <si>
    <t>965822</t>
  </si>
  <si>
    <t>DEMONTÁŽ KILOMETROVNÍKU, HEKTOMETROVNÍKU, MEZNÍKU - ODVOZ (NA LIKVIDACI ODPADŮ NEBO JINÉ URČENÉ MÍSTO)</t>
  </si>
  <si>
    <t>demontáž staničníků (betonové/kamené) - odvoz na mezideponii   
3*0,05*5=0,750 [A]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</si>
  <si>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součtem součinů metrů krychlových tun vybouraného materiálu v původním stavu a jednotlivých vzdáleností v kilometrech.</t>
  </si>
  <si>
    <t>33</t>
  </si>
  <si>
    <t>965841</t>
  </si>
  <si>
    <t>DEMONTÁŽ JAKÉKOLIV NÁVĚSTI</t>
  </si>
  <si>
    <t>demontáž Návěst Vlak se blíží k zastávce    
1=1,000 [A]   
demontáž rychlostníky   
7=7,000 [B]   
demontáž sklonovníků   
7=7,000 [C]   
demontáž předvěstník 5   
1=1,000 [D]   
Celkem: A+B+C+D=16,000 [E]</t>
  </si>
  <si>
    <t>34</t>
  </si>
  <si>
    <t>965842</t>
  </si>
  <si>
    <t>DEMONTÁŽ JAKÉKOLIV NÁVĚSTI - ODVOZ (NA LIKVIDACI ODPADŮ NEBO JINÉ URČENÉ MÍSTO)</t>
  </si>
  <si>
    <t>demontáž Návěst Vlak se blíží k zastávce    
1*0,01*5=0,050 [A]   
demontáž rychlostníky   
7*0,01*5=0,350 [B]   
demontáž sklonovníků   
7*0,01*5=0,350 [C]   
demontáž předvěstník 5   
1*0,01*5=0,050 [D]   
Celkem: A+B+C+D=0,800 [E]</t>
  </si>
  <si>
    <t xml:space="preserve">  SO 11-10-01.02</t>
  </si>
  <si>
    <t>Železniční svršek v km 35,826 , následná úprava</t>
  </si>
  <si>
    <t>SO 11-10-01.02</t>
  </si>
  <si>
    <t>R513550</t>
  </si>
  <si>
    <t>Ve výkazu výměr se počítá s tím, že doplnění kameniva železničního svršku pro stavbu Rekonstrukce mostů v km 35,826 a 37,480 objektu SO 11-10-01.02 se provede společně s doplněním kameniva železničního svšku Stavby Rekonstrukce mostů v km 35,826 a 37,480 objektu SO 12-10-01.02</t>
  </si>
  <si>
    <t>Směrová a výšková úprava koleje ASP - doplnění štěrku 31,5/63 km 35,644-36,020   
376*3,45*0,02=25,944 [A]</t>
  </si>
  <si>
    <t>R542312</t>
  </si>
  <si>
    <t>NÁSLEDNÁ ÚPRAVA SMĚROVÉHO A VÝŠKOVÉHO USPOŘÁDÁNÍ KOLEJE - PRAŽCE BETONOVÉ</t>
  </si>
  <si>
    <t>Ve výkazu výměr se počítá s tím, že následné podbití železničního svršku pro stavbu Rekonstrukce mostů v km 35,826 a 37,480 objektu SO 11-10-01.02 se provede společně s následným podbitím svšku Stavby Rekonstrukce mostů v km 35,826 a 37,480 objektu SO 12-10-01.02</t>
  </si>
  <si>
    <t>Směrová a výšková úprava koleje ASP km 35,644-36,020   
376=376,000 [A]</t>
  </si>
  <si>
    <t>1.Položka obsahuje:     
- geodetické měření koleje pro následnou směrovou a výškovou úpravu koleje do předepsané polohy     
- následnou směrovou a výškovou úpravu koleje do předepsané polohy     
- kontrolní geodetické měření koleje a posouzení odchylek od předepsané polohy vzhledem k příslušným technickým normám  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  
- případné ztížení práce při překážkách na jedné nebo obou stranách (např. u nástupišť), v tunelu i při rekonstrukcích     
2. Položka neobsahuje: případně nutné doplnění kolejového lože, které se řeší vždy jako reklamace nedodaného materiálu původních položek  řady 51     
3. Měrná jednotka: metr     
4. Způsob měření:v koleji se měří délka koleje ve smyslu ČSN 73 6360, tj. v ose koleje, u kolejových konstrukcí tzv. rozvinutá délka ve smyslu předpisu SR103/7</t>
  </si>
  <si>
    <t xml:space="preserve">  SO 12-10-01.01</t>
  </si>
  <si>
    <t>Železniční svršek v km 37,480</t>
  </si>
  <si>
    <t>SO 12-10-01.01</t>
  </si>
  <si>
    <t>reprofilace stezky oboustanně km 37,386-37,436, 37,526-37,576   
2*100*0,2*0,1*1,808=7,232 [A]</t>
  </si>
  <si>
    <t>demontáž staničníků (betonové/kamené   
1*0,05=0,050 [A]</t>
  </si>
  <si>
    <t>odtěžení kol. lože otevřené tl. 350mm, pr. bet, rozd. "e"   
43,2*1,975*1,808=154,259 [A]   
odtěžení kol. lože otevřené tl. 300mm, pr. dř, rozd. "e"  za mostem   
20,8*1,944*1,808=73,107 [B]   
Celkem: A+B=227,366 [C]</t>
  </si>
  <si>
    <t>demontáž žel. svršku S49,  pr. dř, rozd. "e" 20,8m   
38*2*0,00009=0,007 [A]   
Výměna stávajících polyetylénových podložek rozdělení,  km 37,526-37,585 =59m   
109*2*0,00009=0,020 [B]   
demontáž žel. svršku S49, na mostnicích 26m   
48*2*0,00009=0,009 [C]   
demontáž žel. svršku S49, pr. bet., "e" 43,2m   
80*2*0,00009=0,014 [D]   
Celkem: A+B+C+D=0,050 [E]</t>
  </si>
  <si>
    <t>demontáž žel. svršku S49,  pr. dř, rozd. "e" 20,8m   
38*2*0,000182=0,014 [A]   
Výměna stávajících pryžových podložek rozdělení e,km37,320-37,436 =116m, km 37,526-37,585 = 59m   
(194*2+109*2)*0,000182=0,110 [B]   
demontáž žel. svršku S49, na mostnicích 26m   
48*2*0,000182=0,017 [C]   
demontáž žel. svršku S49, pr. bet., "e" 43,2m   
80*2*0,000182=0,029 [D]   
Celkem: A+B+C+D=0,170 [E]</t>
  </si>
  <si>
    <t>demontáž žel. svršku S49, pr. dř, rozd. "e" 20,8m   
38*0,08=3,040 [A]</t>
  </si>
  <si>
    <t>demontáž žel. svršku S49, na mostnicích 26m   
48*0,120=5,760 [A]</t>
  </si>
  <si>
    <t>12583</t>
  </si>
  <si>
    <t>VYKOPÁVKY ZE ZEMNÍKŮ A SKLÁDEK TŘ. II</t>
  </si>
  <si>
    <t>reprofilace stezky oboustanně km 37,386-37,436, 37,526-37,576 - naložení vyzískaného kolejového lože   
2*100*0,2*0,1=4,000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</si>
  <si>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</si>
  <si>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12931</t>
  </si>
  <si>
    <t>ČIŠTĚNÍ PŘÍKOPŮ OD NÁNOSU DO 0,25M3/M</t>
  </si>
  <si>
    <t>reprofilace stezky po obou stranách koleje km 37,386-37,436, 37,526-37,576   
2*50+2*50=200,000 [A]</t>
  </si>
  <si>
    <t>17360</t>
  </si>
  <si>
    <t>ZEMNÍ KRAJNICE A DOSYPÁVKY Z HORNIN KAMENITÝCH</t>
  </si>
  <si>
    <t>reprofilace stezky oboustanně km 37,386-37,436, 37,526-37,576   
2*100*0,2*0,1=4,000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</si>
  <si>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</si>
  <si>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zřízení kol. lože tl. 350mm  (pr. bet. SB8, rozd. "u",) - ukloněná pláň 37,436-37,466, km 37,495-37,526   
(30+31)*2,007=122,427 [A]   
zřízení kol. lože zapuštěné na mostě tl. 400mm  (pr. bet. SB8, rozd. "u") - km 37,466-37,495   
29*2,6099=75,687 [B]   
Celkem: A+B=198,114 [C]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</si>
  <si>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</si>
  <si>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doplnění štěrku 32/63 stáv. lože do požadovaného profilu km 37,320 - 37,436; km 37,526 -37,585   
(116+59)*3,4*0,054=32,130 [A]</t>
  </si>
  <si>
    <t>528331</t>
  </si>
  <si>
    <t>KOLEJ 49 E1, ROZD. "U", BEZSTYKOVÁ, PR. BET. PODKLADNICOVÝ, UP. TUHÉ</t>
  </si>
  <si>
    <t>montáž Nové kolejnice. tv. 49E1 - dlouhé kolejnicové pasy (75+15m), vevařeno do BK, Nové bet. pražce SB8, upevnění K (ŽS4), rozd. "u"   
Pražce betonové SB8 km 37,436-37,466, km 37,495-37,526 61m pražce betonové SB8  na mostě km 37,466-37,495 29m   
61+29=90,000 [A]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</si>
  <si>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</si>
  <si>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rekonstrukce PPK/GPK stávajícího svršku km 37,320 - 37,436; km37,526-37,585   
116+59=175,000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</si>
  <si>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</si>
  <si>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543141</t>
  </si>
  <si>
    <t>VÝMĚNA SPOJITÁ PRAŽCŮ BETONOVÝCH PODKLADNICOVÝCH REGENEROVANÝCH, UPEVNĚNÍ TUHÉ</t>
  </si>
  <si>
    <t>výměna starých SB5 za užité betonové pražce SB8 rozdělení u, km 37,320 - 37,436   
194=194,000 [A]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</si>
  <si>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– poplatek za likvidaci odpadů (nacení se dle SSD 0)    
3. Způsob měření:    
Udává se počet kusů kompletní konstrukce nebo práce.</t>
  </si>
  <si>
    <t>Výměna stávajících pryžových podložek rozdělení e  km 37,526-37,585 = 59m   
109=109,000 [A]</t>
  </si>
  <si>
    <t>1. Položka obsahuje:    
 – dodávku a uložení vyměňovaného materiálu, ať nového, regenerovaného nebo vyzískaného    
 – případné doplnění ostatního drobného kolejiva    
 – naložení a odvoz demontovaného materiálu do skladu nebo na likvidaci    
 – příplatky za ztížené podmínky při práci v koleji, např. překážky po stranách koleje, práci v tunelu ap.    
2. Položka neobsahuje:    
 – poplatek za likvidaci odpadů (nacení se dle SSD 0)    
3. Způsob měření:    
Udává se vždy pár, tj. po dvou kusech úložných ploch kolejnice na každém pražci.</t>
  </si>
  <si>
    <t>svaření koleje do BK    
6=6,000 [A]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</si>
  <si>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</si>
  <si>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</si>
  <si>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R1543411</t>
  </si>
  <si>
    <t>Výměna stávajících upevňovacích součástí za  nové - tzn.: svěrkové šrouby T5, matice M 24, kroužky Fe6, vložky M,  rozdělení u, úsek  km 37,526-37,585 = 59m   
109=109,000 [A]</t>
  </si>
  <si>
    <t>R1543450</t>
  </si>
  <si>
    <t>VÝMĚNA PRAŽCOVÝCH HMOŽDINEK PRO SB3/4</t>
  </si>
  <si>
    <t>stáv. kolej -  regenerace hmoždinek, stáv. betonové pražce SB3/4, rozd. pražců "e" km 37,526-37,585   
109=109,000 [A]</t>
  </si>
  <si>
    <t>R543420</t>
  </si>
  <si>
    <t>VÝMĚNA PODKLADNIC</t>
  </si>
  <si>
    <t>demont. a zpětná montáž podkladnic stáv. + výměna vrtulí za nové, betonové pražce SB3/4, rozd. pražců "e" km 37,526-37,585   
109=109,000 [A]</t>
  </si>
  <si>
    <t>Rychlostníky (jeden sloupek, jedna tabule, montáž. prvky s úchyty včetně spoj. mater., krytky sloupku a usazení sloupku) km37,86   
1=1,000 [A]   
Rychlostníky (jeden sloupek, jedna tabule, montáž. prvky s úchyty včetně spoj. mater., krytky sloupku a usazení sloupku) km 37,86   
1=1,000 [B]   
Celkem: A+B=2,000 [C]</t>
  </si>
  <si>
    <t>Sklonovník - 1 cedule na konzole, montážní prvky, spoj. materiál, základ km 37,629   
Sklonovník - 2 cedule na sloupku, montážní prvky, spoj. materiál, základ km 37,011   
3=3,000 [A]</t>
  </si>
  <si>
    <t>Staničník v km 37,5 jsou dvě tabule, sloupek, montážní prvky s úchyty včetně spojovacího materiálu.   
2=2,000 [A]</t>
  </si>
  <si>
    <t>Sloupek pro návěsti   
5=5,000 [A]</t>
  </si>
  <si>
    <t>odtěžení kol. lože otevřené tl. 350mm, pr. bet, rozd. "e" km 37,436 - 37,4572; km 37,504 - 37,526   
43,2*1,975=85,320 [A]   
odtěžení kol. lože otevřené tl. 350mm, pr. dř, rozd. "e"  za mostem   
20,8*1,944=40,435 [B]   
Celkem: A+B=125,755 [C]</t>
  </si>
  <si>
    <t>odtěžení kol. lože otevřené tl. 350mm, pr. bet, rozd. "e" km 37,320 - 37,4572; km 37,504 - 37,526   
43,2*1,975*5=426,600 [A]   
odtěžení kol. lože otevřené tl. 300mm, pr. dř, rozd. "e"  za mostem   
20,8*1,944*5=202,176 [B]   
Celkem: A+B=628,776 [C]</t>
  </si>
  <si>
    <t>demontáž žel. svršku S49, pr. bet., "e" km 37,436 - 37,4572; km 37,504 - 37,526   
21,2+22=43,200 [A]</t>
  </si>
  <si>
    <t>demontáž žel. svršku S49, pr. dř., "e"    
20,8=20,800 [A]</t>
  </si>
  <si>
    <t>demontáž žel. svršku S49, na mostnicích   
26=26,000 [A]</t>
  </si>
  <si>
    <t>demontáž žel. svršku S49, na mostnicích   
26*0,31595*5=41,074 [A]</t>
  </si>
  <si>
    <t>demontáž staničníků (betonové/kamené   
1=1,000 [A]</t>
  </si>
  <si>
    <t>demontáž staničníků (betonové/kamené) - odvoz na mezideponii   
1*0,05*5=0,250 [A]</t>
  </si>
  <si>
    <t>demontáž rychlostníky   
2=2,000 [A]   
demontáž sklonovníků   
3=3,000 [B]   
Celkem: A+B=5,000 [C]</t>
  </si>
  <si>
    <t>35</t>
  </si>
  <si>
    <t>demontáž rychlostníky   
2*0,01*5=0,100 [A]   
demontáž sklonovníků   
3*0,01*5=0,150 [B]   
Celkem: A+B=0,250 [C]</t>
  </si>
  <si>
    <t xml:space="preserve">  SO 12-10-01.02</t>
  </si>
  <si>
    <t>Železniční svršek v km 37,480 , následná úprava</t>
  </si>
  <si>
    <t>SO 12-10-01.02</t>
  </si>
  <si>
    <t>Ve výkazu výměr se počítá s tím, že doplnění kameniva železničního svršku pro stavbu Rekonstrukce mostů v km 35,826 a 37,480 objektu SO 12-10-01.02 se provede společně s doplněním kameniva železničního svšku Stavby Rekonstrukce mostů v km 35,826 a 37,480 objektu SO 11-10-01.02</t>
  </si>
  <si>
    <t>Směrová a výšková úprava koleje ASP - doplění štěrku km 37,436-37,526   
206*3,45*0,02=14,214 [A]</t>
  </si>
  <si>
    <t>Ve výkazu výměr se počítá s tím, že následné podbití železničního svršku pro stavbu Rekonstrukce mostů v km 35,826 a 37,480 objektu SO 12-10-01.02 se provede společně s následným podbitím svšku Stavby Rekonstrukce mostů v km 35,826 a 37,480 objektu SO 11-10-01.02</t>
  </si>
  <si>
    <t>Směrová a výšková úprava koleje ASP km 37,320-37,526   
206=206,000 [A]</t>
  </si>
  <si>
    <t>D.2.1.1.1</t>
  </si>
  <si>
    <t>Železniční spodek</t>
  </si>
  <si>
    <t xml:space="preserve">  SO 11-11-01</t>
  </si>
  <si>
    <t>Železniční spodek v km 35,826</t>
  </si>
  <si>
    <t>SO 11-11-01</t>
  </si>
  <si>
    <t>odtěžení pro PP (konec tunelu)   
km(35,793-35,775)*1000*4,3*0,1*1,808=13,994 [A]   
odtěžení pro ZKPP tunel-most  - vyspádování zem. pláně   
km (35,799-35,793)*1000*6*0,5*1,808=32,544 [B]   
odtěžení pro ZKPP za mostem - vyspádování zem. Pláně (výpočet: délka*koef.převodu*plocha)   
km (35,865-35,853)*1000*3,5*1,808=75,936 [C]   
odtěžení pro PP - vyspádování zem. Pláně  (výpočet: délka*koef.převodu*plocha)   
km (35,9555-35,865)*1000*1,3*1,808=212,711 [D]   
odtěžení pro ZKPP - vyspádování zem. Pláně (výpočet: délka*koef.převodu*plocha)   
km (35,9675-35,9555)*1000*3,5*1,808=75,936 [E]   
odtěžení pro ZKPP - vyspádování zem. Pláně (výpočet: délka*koef.převodu*plocha)   
km (35,9815-35,9695)*1000*2,8*1,808=60,749 [F]   
odtěžení pro PP - vyspádování zem. Pláně (výpočet: délka*koef.převodu*plocha)   
km (36,02-35,9815)*1000*1,1*1,808=76,569 [G]   
odtěžení příkopy, terén   
380*1,808=687,040 [H]   
Celkem: A+B+C+D+E+F+G+H=1 235,479 [I]</t>
  </si>
  <si>
    <t>R015120</t>
  </si>
  <si>
    <t>902</t>
  </si>
  <si>
    <t>NEOCEŇOVAT - POPLATKY ZA LIKVIDACI ODPADŮ NEKONTAMINOVANÝCH - 17 01 02  STAVEBNÍ A DEMOLIČNÍ SUŤ (CIHLY), VČETNĚ DOPRAVY</t>
  </si>
  <si>
    <t>361,000*2,2=794.200 [A]</t>
  </si>
  <si>
    <t>1. Položka obsahuje: 
veškeré poplatky provozovateli skládky, recyklační linky nebo jiného zařízení na zpracování nebo likvidaci odpadů související s převzetím, uložením, zpracováním nebo likvidací odpadu, 
náklady spojené s dopravou odpadu z místa stavby na místo převzetí provozovatelem skládky, recyklační linky nebo jiného zařízení na zpracování nebo likvidaci odpadů, 
náklady spojené s vyložením a manipulací s materiálem v místě skládky. 
2. Položka neobsahuje: 
náklady spojené s naložením a manipulací s materiálem. **) 
3. Způsob měření:  
[měrná jednotka – nejčastěji Tuna] určující množství odpadu vytříděného v souladu se zákonem č. 541/2020 Sb., o odpadech, v platném znění</t>
  </si>
  <si>
    <t>12383</t>
  </si>
  <si>
    <t>ODKOP PRO SPOD STAVBU SILNIC A ŽELEZNIC TŘ. II</t>
  </si>
  <si>
    <t>odtěžení pro ZKPP tunel-most  - vyspádování zem. pláně   
km (35,8-35,793)*1000*5=35,000 [A]   
odtěžení pro ZKPP za mostem - vyspádování zem. Pláně (výpočet: délka*koef.převodu*plocha)   
km (35,865-35,853)*1000*3,5=42,000 [B]   
odtěžení pro PP - vyspádování zem. Pláně  (výpočet: délka*koef.převodu*plocha)   
km (35,9555-35,865)*1000*1,3=117,650 [C]   
odtěžení pro ZKPP - vyspádování zem. Pláně (výpočet: délka*koef.převodu*plocha)   
km (35,9675-35,9555)*1000*3,5=42,000 [D]   
odtěžení pro ZKPP - vyspádování zem. Pláně (výpočet: délka*koef.převodu*plocha)   
km (35,9815-35,9695)*1000*3,35=40,200 [E]   
odtěžení pro PP - vyspádování zem. Pláně (výpočet: délka*koef.převodu*plocha)   
km (36,02-35,9815)*1000*1,3=50,050 [F]   
Celkem: A+B+C+D+E+F=326,900 [G]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</si>
  <si>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</si>
  <si>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12930</t>
  </si>
  <si>
    <t>ČIŠTĚNÍ PŘÍKOPŮ OD NÁNOSU</t>
  </si>
  <si>
    <t>odtěžení příkopy, terén   
380=380,000 [A]</t>
  </si>
  <si>
    <t>Součástí položky je vodorovná a svislá doprava, přemístění, přeložení, manipulace s materiálem a uložení na skládku.     
 Nezahrnuje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</si>
  <si>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</si>
  <si>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212646</t>
  </si>
  <si>
    <t>TRATIVODY KOMPL Z TRUB Z PLAST HM DN DO 200MM, RÝHA TŘ II</t>
  </si>
  <si>
    <t>Trativod dl. 52m   
Vyrovnávací vrstva ze štěrkopísku, tl. 50 mm   
Zásyp kamenivem fr. 16/32   
Trativodní PE-HD děrovaná trubka DN 200   
52=52,000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</si>
  <si>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</si>
  <si>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21461D</t>
  </si>
  <si>
    <t>SEPARAČNÍ GEOTEXTILIE DO 400G/M2</t>
  </si>
  <si>
    <t>M2</t>
  </si>
  <si>
    <t>Na stěnách rýhy trativodu separační geotextilie 400gr/m2   
105,248=105,248 [A]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</si>
  <si>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</si>
  <si>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501101</t>
  </si>
  <si>
    <t>ZŘÍZENÍ KONSTRUKČNÍ VRSTVY TĚLESA ŽELEZNIČNÍHO SPODKU ZE ŠTĚRKODRTI NOVÉ</t>
  </si>
  <si>
    <t>zřízení PP ŠD 0/32 tl. 200mm km 35,775-35,793    
13,5=13,500 [A]   
zřízení ZKPP ŠD 0/32 tl. 200mm km 35,793-35,799    
10,155=10,155 [B]   
zřízení ZKPP ŠD 0/32 tl. 200mm km 35,853-35,865    
15,6=15,600 [C]   
zřízení PP ŠD 0/32 tl. 200mm km 35,865-35,9555    
117,65=117,650 [D]   
zřízení ZKPP ŠD 0/32 tl. 200mm km 35,9555-35,9675    
15,6=15,600 [E]   
zřízení ZKPP ŠD 0/32 tl. 200mm km 35,9695-35,9815    
15,6=15,600 [F]   
zřízení PP ŠD 0/32 tl. 200mm km 35,9815-36,020    
50,05=50,050 [G]   
zřízení ZKPP ŠD 0/63 tl. 300mm km 35,793-35,799    
20,31=20,310 [H]   
zřízení ZKPP ŠD 0/63 tl. 300mm km 35,853-35,865    
26,4=26,400 [I]   
zřízení ZKPP ŠD 0/63 tl. 300mm km 35,9555-35,9675    
26,4=26,400 [J]   
zřízení ZKPP ŠD 0/63 tl. 300mm km 35,9695-35,9815    
24=24,000 [K]   
Celkem: A+B+C+D+E+F+G+H+I+J+K=335,265 [L]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</si>
  <si>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</si>
  <si>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Potrubí</t>
  </si>
  <si>
    <t>895813</t>
  </si>
  <si>
    <t>DRENÁŽNÍ ŠACHTICE NORMÁLNÍ Z PLAST DÍLCŮ ŠN 100</t>
  </si>
  <si>
    <t>Šachty trativodu včetně poklopu   
3=3,000 [A]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</si>
  <si>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</si>
  <si>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935212</t>
  </si>
  <si>
    <t>PŘÍKOPOVÉ ŽLABY Z BETON TVÁRNIC ŠÍŘ DO 600MM DO BETONU TL 100MM</t>
  </si>
  <si>
    <t>příkopová tvárnice TZZ4 do bet. lože   
50=50,000 [A]</t>
  </si>
  <si>
    <t>položka zahrnuje:    
- dodávku a uložení příkopových tvárnic předepsaného rozměru a kvality    
- dodání a rozprostření lože z předepsaného materiálu v předepsané kvalitěa v předepsané tloušťce    
- veškerou manipulaci s materiálem, vnitrostaveništní i mimostaveništní dopravu    
- ukončení, patky, spárování    
- měří se v metrech běžných délky osy žlabu</t>
  </si>
  <si>
    <t>98123</t>
  </si>
  <si>
    <t>DEMOLICE BUDOV CIHELNÝCH S PODÍLEM KONSTRUKCÍ DO 20%</t>
  </si>
  <si>
    <t>M3OP</t>
  </si>
  <si>
    <t>Položka zahrnuje:  
- veškerou manipulaci s vybouranou sutí a hmotami včetně uložení na skládku  
-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</si>
  <si>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12-11-01</t>
  </si>
  <si>
    <t>Železniční spodek v km 37,480</t>
  </si>
  <si>
    <t>SO 12-11-01</t>
  </si>
  <si>
    <t>odtěžení pro ZKPP km 37,455-37,467, km 37,495-37,507 plocha řezu=5,5m2   
132*1,8=237,600 [A]   
odtěžení pro PP  km 37,437- 37,455, km 37,507-37,524  plocha řezu 1,3m2   
45,5*1,8=81,900 [B]   
Celkem: A+B=319,500 [C]</t>
  </si>
  <si>
    <t>12393</t>
  </si>
  <si>
    <t>ODKOP PRO SPOD STAVBU SILNIC A ŽELEZNIC TŘ. III</t>
  </si>
  <si>
    <t>odtěžení pro ZKPP km 37,455-37,467, km 37,495-37,507 plocha řezu=5,5m2   
132=132,000 [A]   
odtěžení pro PP  km 37,437- 37,455, km 37,507-37,524  plocha řezu 1,3m2   
45,5=45,500 [B]   
Celkem: A+B=177,500 [C]</t>
  </si>
  <si>
    <t>17380</t>
  </si>
  <si>
    <t>ZEMNÍ KRAJNICE A DOSYPÁVKY Z NAKUPOVANÝCH MATERIÁLŮ</t>
  </si>
  <si>
    <t>svahové stupně (Rozšíření stezky přisypávkou - hutněná štěrkodrť) km 37,525-37,530   
1,1=1,100 [A]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</si>
  <si>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</si>
  <si>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</si>
  <si>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</si>
  <si>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reprofilace zemní pláně pro ZKPP km 37,455-37,467, km 37,495-37,507 š=9m   
216=216,000 [A]    
reprofilace zemní pláně pro PP km 37,437- 37,455, km 37,507-37,524  š=6,2m   
217=217,000 [B]   
Celkem: A+B=433,000 [C]</t>
  </si>
  <si>
    <t>položka zahrnuje úpravu pláně včetně vyrovnání výškových rozdílů. Míru zhutnění určuje projekt.</t>
  </si>
  <si>
    <t>zřízení ZKPP ŠD 0/32 tl. 200mm km 37,455-37,467, km 37,495-37,507    
27,6=27,600 [A]   
Zesilující vrstva ŠD 0/63 kv tl. 550 mm km 37,455-37,467, km 37,495-37,507   
87,6=87,600 [B]   
Konstrukční vrstva PP ŠD 0/32 kv tl. 200 mm km 37,455-37,467, km 37,495-37,507   
45,5=45,500 [C]   
Celkem: A+B+C=160,700 [D]</t>
  </si>
  <si>
    <t>D.2.1.4</t>
  </si>
  <si>
    <t>Mosty, propustky a zdi</t>
  </si>
  <si>
    <t xml:space="preserve">  SO 11-20-01</t>
  </si>
  <si>
    <t>Most v ev. km 35,826</t>
  </si>
  <si>
    <t>SO 11-20-01</t>
  </si>
  <si>
    <t>02851</t>
  </si>
  <si>
    <t>R</t>
  </si>
  <si>
    <t>PRŮZKUMNÉ PRÁCE DIAGNOSTIKY KONSTRUKCÍ NA POVRCHU</t>
  </si>
  <si>
    <t>KPL</t>
  </si>
  <si>
    <t>Prohlídka SOK, před úpravami pro její odvezení na podvozcích.</t>
  </si>
  <si>
    <t>zahrnuje veškeré náklady spojené s objednatelem požadovanými pracemi</t>
  </si>
  <si>
    <t>02861</t>
  </si>
  <si>
    <t>PRŮZKUMNÉ PRÁCE PROTIKOROZNÍ A BLUDNÝCH PROUDŮ NA POVRCHU</t>
  </si>
  <si>
    <t>měření v průběhu stavby a po stavbě</t>
  </si>
  <si>
    <t>02920</t>
  </si>
  <si>
    <t>OSTATNÍ POŽADAVKY - OCHRANA ŽIVOTNÍHO PROSTŘEDÍ</t>
  </si>
  <si>
    <t>práce zajišťující ochranu vodního toku (sorbenty, norné stěny, preventivní opatření apod.)</t>
  </si>
  <si>
    <t>Položka zahrnuje:    
- veškeré náklady spojené s objednatelem požadovanými pracemi    
Položka nezahrnuje:    
- x</t>
  </si>
  <si>
    <t>02940</t>
  </si>
  <si>
    <t>OSTATNÍ POŽADAVKY - VYPRACOVÁNÍ DOKUMENTACE</t>
  </si>
  <si>
    <t>Vypracování podkladů pro statickou zatěžovací zkoušku mostu</t>
  </si>
  <si>
    <t>Realizační dokumentace stavby (RDS)    
Výrobní a montážní dokumentace OK, pro pomocné konstrukce pro demontáž SOK, osazení NOK, postup výměny konstrukcí.dle přílohy č.2.09.0     
Předání 4x tištěná + 4x digitální forma CD.</t>
  </si>
  <si>
    <t>02946</t>
  </si>
  <si>
    <t>OSTAT POŽADAVKY - FOTODOKUMENTACE</t>
  </si>
  <si>
    <t>Pasportizace (fotodokumentace, video) přístupových cest ( z obce Horní Hradiště k zastávce Horní Hradiště)</t>
  </si>
  <si>
    <t>položka zahrnuje:    
- fotodokumentaci zadavatelem požadovaného děje a konstrukcí v požadovaných časových intervalech    
- zadavatelem specifikované výstupy (fotografie v papírovém a digitálním formátu) v požadovaném počtu</t>
  </si>
  <si>
    <t>03100</t>
  </si>
  <si>
    <t>ZAŘÍZENÍ STAVENIŠTĚ - ZŘÍZENÍ, PROVOZ, DEMONTÁŽ</t>
  </si>
  <si>
    <t>zajištění ZS za výjezdovým portálem tunelu SO 11-40-01</t>
  </si>
  <si>
    <t>zahrnuje objednatelem povolené náklady na pořízení (event. pronájem), provozování, udržování a likvidaci zhotovitelova zařízení</t>
  </si>
  <si>
    <t>03170</t>
  </si>
  <si>
    <t>ZAŘÍZENÍ STAVENIŠTĚ - KOMUNIKACE A ZPĚV. PLOCHY</t>
  </si>
  <si>
    <t>Zajištění ZS v zastávce Horní Hradiště, úprava přístupu k zastávce z obce Horní Hradiště   
Úprava a zesílení komunikace pro staveništní dopravu, údržba po dobu stavby, případná sanace stávající konstrukce komunikace, uvedení do původního stavu.   
Oprava krytu ze štěrkodrti, frakce ŠD A 0/63, dl.750 m, š.4 m.   
Oprava krytu z penetračního makadamu, dl.300 m, š.4 m.   
Rozsah se upřesní při stavbě po odsouhlasení investora a vlastníka komunikace</t>
  </si>
  <si>
    <t>03310</t>
  </si>
  <si>
    <t>SLUŽBY ZAJIŠŤUJÍCÍ STAVENIŠTNÍ DOPRAVU</t>
  </si>
  <si>
    <t>ztížené podmínky dopravy materiálu k mostu pouze po železnici ze žst. Mladotice - cca 5 km</t>
  </si>
  <si>
    <t>zahrnuje objednatelem povolené náklady na služby pro zhotovitele</t>
  </si>
  <si>
    <t>03360</t>
  </si>
  <si>
    <t>SLUŽBY ZAJIŠŤUJÍCÍ OSTRAHU</t>
  </si>
  <si>
    <t>Položka zahrnuje:    
- objednatelem povolené náklady na služby pro zhotovitele    
Položka nezahrnuje:    
- x</t>
  </si>
  <si>
    <t>NEOCEŇOVAT - POPLATKY ZA LIKVIDACI ODPADŮ NEKONTAMINOVANÝCH - 17 05 04 VYTĚŽENÉ ZEMINY A HORNINY - II. TŘÍDA TĚŽITELNOSTI</t>
  </si>
  <si>
    <t>zemina opětovně nepoužitelná</t>
  </si>
  <si>
    <t>(107,4+130,8)*1,8=428.760 [A]</t>
  </si>
  <si>
    <t>NEOCEŇOVAT - POPLATKY ZA LIKVIDACI ODPADŮ NEKONTAMINOVANÝCH - 17 01 02 STAVEBNÍ A DEMOLIČNÍ SUŤ (CIHLY)</t>
  </si>
  <si>
    <t>vybouraný kámen</t>
  </si>
  <si>
    <t>(82,8+90,1-8)*2,5=412.250 [A]</t>
  </si>
  <si>
    <t>111206</t>
  </si>
  <si>
    <t>ODSTRANĚNÍ KŘOVIN S ODVOZEM DO 12KM</t>
  </si>
  <si>
    <t>Odstranění křovin v okolí mostu a v oblastech ZS.</t>
  </si>
  <si>
    <t>500=500.000 [A]</t>
  </si>
  <si>
    <t>odstranění křovin a stromů do průměru 100 mm  
doprava dřevin na předepsanou vzdálenost  
spálení na hromadách nebo štěpkování</t>
  </si>
  <si>
    <t>11201</t>
  </si>
  <si>
    <t>KÁCENÍ STROMŮ D KMENE DO 0,5M S ODSTRANĚNÍM PAŘEZŮ</t>
  </si>
  <si>
    <t>Kácení v okolí mostu a v oblastech ZS.</t>
  </si>
  <si>
    <t>10=10.000 [A]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</si>
  <si>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</si>
  <si>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11202</t>
  </si>
  <si>
    <t>KÁCENÍ STROMŮ D KMENE DO 0,9M S ODSTRANĚNÍM PAŘEZŮ</t>
  </si>
  <si>
    <t>Kácení v okolí mostu a v oblastech ZS. břehové porosty PVL,</t>
  </si>
  <si>
    <t>20=20.000 [A]</t>
  </si>
  <si>
    <t>13193</t>
  </si>
  <si>
    <t>HLOUBENÍ JAM ZAPAŽ I NEPAŽ TŘ III</t>
  </si>
  <si>
    <t>výkopy pro přechodové oblasti</t>
  </si>
  <si>
    <t>výkopy opěra O1: 17,9*5*1,2=107.400 [A]   
výkopa opěra O2: 10,9*10*1,2=130.800 [B]   
výkop pro odláždění před opěrami: ((7,8+6,6+3,8)+(8,6+8,6+9))*0,3=13.320 [C]  
Celkem: A+B+C=251.520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</si>
  <si>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</si>
  <si>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17110</t>
  </si>
  <si>
    <t>ULOŽENÍ SYPANINY DO NÁSYPŮ SE ZHUTNĚNÍM</t>
  </si>
  <si>
    <t>obsypy - svahy opěr, použití vykopané zeminy z mezideponie, včetně naložení a přesunu</t>
  </si>
  <si>
    <t>9,2*2=18.400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</si>
  <si>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</si>
  <si>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</si>
  <si>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</si>
  <si>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úprava ploch pod mostem pro montáž a po dokončení úprava do původního stavu</t>
  </si>
  <si>
    <t>440+800=1 240.000 [A]</t>
  </si>
  <si>
    <t>Všeobecné úpravy musí zahrnovat úpravu území po uskutečnění stavby, tak jak je požadováno v zadávací dokumentaci s výjimkou těch prací, pro které jsou uvedeny samostatné položky.</t>
  </si>
  <si>
    <t>18231</t>
  </si>
  <si>
    <t>ROZPROSTŘENÍ ORNICE V ROVINĚ V TL DO 0,10M</t>
  </si>
  <si>
    <t>úprava ploch pod mostem</t>
  </si>
  <si>
    <t>440+800=1 240.000 [B]</t>
  </si>
  <si>
    <t>položka zahrnuje:    
nutné přemístění ornice z dočasných skládek vzdálených do 50m    
rozprostření ornice v předepsané tloušťce v rovině a ve svahu do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</si>
  <si>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</si>
  <si>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</si>
  <si>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</si>
  <si>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184B15</t>
  </si>
  <si>
    <t>VYSAZOVÁNÍ STROMŮ LISTNATÝCH S BALEM OBVOD KMENE DO 16CM, PODCHOZÍ VÝŠ MIN 2,4M</t>
  </si>
  <si>
    <t>Náhradní výsadba - obec Pláně na pozemku 199 v k.ú. Vrážné-7ks jabloň o obvodu kmínku min 10-15 cm</t>
  </si>
  <si>
    <t>7=7.000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</si>
  <si>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  
Obvod kmene se měří ve výšce 1,00m nad zemí.    
položka zahrnuje veškerý materiál, výrobky a polotovary, včetně mimostaveništní a vnitrostaveništní dopravy (rovněž přesuny), včetně naložení a složení, případně s uložením</t>
  </si>
  <si>
    <t>184B16</t>
  </si>
  <si>
    <t>VYSAZOVÁNÍ STROMŮ LISTNATÝCH S BALEM OBVOD KMENE DO 18CM, PODCHOZÍ VÝŠ MIN 2,4M</t>
  </si>
  <si>
    <t>Náhradní výsadba pro PVL - kácené stromy v okolí mostu    
druhového složení javor, dub, lípa, třešeň ptačka + kůl + ochrana dřevin</t>
  </si>
  <si>
    <t>6=6.000 [A]</t>
  </si>
  <si>
    <t>184D16</t>
  </si>
  <si>
    <t>VYSAZOVÁNÍ STROMŮ JEHLIČNATÝCH S BALEM VÝŠKY KMENE PŘES 1,75M</t>
  </si>
  <si>
    <t>Náhradní výsadba - Městský úřad Plasy: (č.j. MEPL-SU/2023/379-2) – náhradní výsadba za 1 ks borovice lesní</t>
  </si>
  <si>
    <t>1=1.000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</si>
  <si>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  
položka zahrnuje veškerý materiál, výrobky a polotovary, včetně mimostaveništní a vnitrostaveništní dopravy (rovněž přesuny), včetně naložení a složení, případně s uložením</t>
  </si>
  <si>
    <t>21263</t>
  </si>
  <si>
    <t>TRATIVODY KOMPLET Z TRUB Z PLAST HMOT DN DO 150MM</t>
  </si>
  <si>
    <t>příčné drenáže za opěrami vč. vyústění na povrch</t>
  </si>
  <si>
    <t>13+11,5=24.500 [A]</t>
  </si>
  <si>
    <t>227831</t>
  </si>
  <si>
    <t>MIKROPILOTY KOMPLET D DO 150MM NA POVRCHU</t>
  </si>
  <si>
    <t>12,5*24+14,5*4=358.000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</si>
  <si>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</si>
  <si>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261613</t>
  </si>
  <si>
    <t>VRTY PRO KOTVENÍ A INJEKTÁŽ TŘ VI NA POVRCHU D DO 25MM</t>
  </si>
  <si>
    <t>vrty pro spřažení dříku opěr a nového úložného prahu průměr 20 mm, vrty pro spřažení římsy průměr 22 mm</t>
  </si>
  <si>
    <t>úložný práh 2*14*0,75+15*0,75+2*5*0,5=37.250 [A]  
římsa 2*11*0,75=16.500 [B]  
a+b=53.750 [C]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</si>
  <si>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</si>
  <si>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26184</t>
  </si>
  <si>
    <t>VRT PRO KOTV, INJEK, MIKROPIL NA POVR TŘ III A IV D DO 200MM</t>
  </si>
  <si>
    <t>vrty pod základy</t>
  </si>
  <si>
    <t>7,4*24+13,5*2+12*2=228.600 [A]</t>
  </si>
  <si>
    <t>261916</t>
  </si>
  <si>
    <t>VRTY PRO KOTV, INJEKT, MIKROPIL NA POVR TŘ V A VI D DO 80MM</t>
  </si>
  <si>
    <t>vrty pro nízkotlakou injektáž zdiva opěr, vrty do prof. 56 mm</t>
  </si>
  <si>
    <t>injektáž opěr 205+201=406.000 [D]</t>
  </si>
  <si>
    <t>26194</t>
  </si>
  <si>
    <t>VRTY PRO KOTV, INJEKT, MIKROPIL NA POVR TŘ V A VI D DO 200MM</t>
  </si>
  <si>
    <t>vrty ve zdivu pro MP</t>
  </si>
  <si>
    <t>4,5*12*2=108.000 [A]</t>
  </si>
  <si>
    <t>281611</t>
  </si>
  <si>
    <t>INJEKTOVÁNÍ NÍZKOTLAKÉ Z CEMENTOVÝCH POJIV NA POVRCHU</t>
  </si>
  <si>
    <t>nízkotlaká injektáž zdiva opěr směsí cementu s příměsí plastifikátorů</t>
  </si>
  <si>
    <t>15*7,5*2*0,1=22.500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</si>
  <si>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</si>
  <si>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Svislé konstrukce</t>
  </si>
  <si>
    <t>317325</t>
  </si>
  <si>
    <t>ŘÍMSY ZE ŽELEZOBETONU DO C30/37</t>
  </si>
  <si>
    <t>křídla+spod.st.</t>
  </si>
  <si>
    <t>na křídlech: 6,5=6.500 [A]  
na sp. stavbě: 5,9=5.900 [B]  
a+b=12.400 [C]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</si>
  <si>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</si>
  <si>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</t>
  </si>
  <si>
    <t>K</t>
  </si>
  <si>
    <t>VÝZTUŽ ŘÍMS Z OCELI 10505, B500B</t>
  </si>
  <si>
    <t>1,593=1.593 [A]</t>
  </si>
  <si>
    <t>Položka zahrnuje:    
-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    
Položka nezahrnuje:    
- x</t>
  </si>
  <si>
    <t>327215</t>
  </si>
  <si>
    <t>PŘEZDĚNÍ ZDÍ Z KAMENNÉHO ZDIVA</t>
  </si>
  <si>
    <t>vyzděné části opěr z kamenného zdiva, bude opětovně použit vybouraný materiál - dozdění křídla u O1</t>
  </si>
  <si>
    <t>8,0=8.000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</si>
  <si>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</si>
  <si>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</si>
  <si>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</si>
  <si>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O1: 60,6=60.600 [A]  
O2: 56,1=56.100 [B]  
a+b=116.700 [C]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</si>
  <si>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</si>
  <si>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333365</t>
  </si>
  <si>
    <t>VÝZTUŽ MOSTNÍCH OPĚR A KŘÍDEL Z OCELI 10505, B500B</t>
  </si>
  <si>
    <t>výztuž - úložné prahy, závěrné zídky a přechodové vany</t>
  </si>
  <si>
    <t>6,92+6,7=13.620 [A]</t>
  </si>
  <si>
    <t>Vodorovné konstrukce</t>
  </si>
  <si>
    <t>36</t>
  </si>
  <si>
    <t>451312</t>
  </si>
  <si>
    <t>PODKLADNÍ A VÝPLŇOVÉ VRSTVY Z PROSTÉHO BETONU C12/15</t>
  </si>
  <si>
    <t>O1: pod žb vanou: 4,8*3,2+2,9*6+0,8*5,5=37.160 [C]  
O2: 4,9*2=9.800 [A]  
       0,35*7=2.450 [B]  
a+b+c=49.410 [D]</t>
  </si>
  <si>
    <t>37</t>
  </si>
  <si>
    <t>451314</t>
  </si>
  <si>
    <t>PODKLADNÍ A VÝPLŇOVÉ VRSTVY Z PROSTÉHO BETONU C25/30</t>
  </si>
  <si>
    <t>podkladní beton tl. 150 mm odláždění, prahy odláždení</t>
  </si>
  <si>
    <t>48*2*0,15*1,2=17.280 [A]  
(0,3*0,6*(2+11+9))*1,2=4.752 [B]  
a+b=22.032 [C]</t>
  </si>
  <si>
    <t>38</t>
  </si>
  <si>
    <t>45147</t>
  </si>
  <si>
    <t>PODKL A VÝPLŇ VRSTVY Z MALTY PLASTICKÉ</t>
  </si>
  <si>
    <t>polymermalta požadovaných vlastností včetně aplikace a veškerých pomůcek pro aplikaci      
podlití ložisek tl. min. 15 mm.</t>
  </si>
  <si>
    <t>podlití ložisek vč zálivky trnů dolní desky 4*0,02*0,8*1,0+0,05*0,05*0,1*8*4=0.072 [A]  
podlití desek pro ložiska: (0,44*0,44*0,03+0,05*0,05*0,1*4)*4=0.027 [B]  
a+b=0.099 [C]</t>
  </si>
  <si>
    <t>Položka zahrnuje veškerý materiál, výrobky a polotovary, včetně mimostaveništní a vnitrostaveništní dopravy (rovněž přesuny), včetně naložení a složení, případně s uložením.</t>
  </si>
  <si>
    <t>39</t>
  </si>
  <si>
    <t>465512</t>
  </si>
  <si>
    <t>DLAŽBY Z LOMOVÉHO KAMENE NA MC</t>
  </si>
  <si>
    <t>Odláždění š.1,0 m, tl.150 mm lomovým kamenem do bet. lože.</t>
  </si>
  <si>
    <t>48*2*0,2*1,2=23.040 [A]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</si>
  <si>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</si>
  <si>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40</t>
  </si>
  <si>
    <t>R42194A</t>
  </si>
  <si>
    <t>MOSTNÍ NOSNÉ DESKOVÉ KONSTR Z OCELI S 235</t>
  </si>
  <si>
    <t>dodávka včetně dopravy na stavbu, podlahové plechy, zábradlí na OK, žlaby pro IS</t>
  </si>
  <si>
    <t>zábradlí:2,33=2.330 [A]  
podlahy:5,36=5.360 [B]  
žlaby pro IS:1,81=1.810 [C]  
A+b+c=9.500 [D]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</si>
  <si>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</si>
  <si>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41</t>
  </si>
  <si>
    <t>R42194B</t>
  </si>
  <si>
    <t>MOSTNÍ NOSNÉ DESKOVÉ KONSTR Z OCELI S 355</t>
  </si>
  <si>
    <t>dodávka  nosná konstrukce</t>
  </si>
  <si>
    <t>169,862=169.862 [A]</t>
  </si>
  <si>
    <t>42</t>
  </si>
  <si>
    <t>MOSTNÍ NOSNÉ DESKOVÉ KONSTR Z OCELI S 355 - montáž, doprava a osazení</t>
  </si>
  <si>
    <t>montáž dílců nosné konstrukce pomocí jeřábu, svaření do jednoho celku, přesun konstrukce, spuštění na ložiska,...       
včetně všech pomocných a podpůrných konstrukcí</t>
  </si>
  <si>
    <t>169,8+0,240+2,31+5,356+1,8=179.506 [A]</t>
  </si>
  <si>
    <t>43</t>
  </si>
  <si>
    <t>R428731</t>
  </si>
  <si>
    <t>KALOTOVÉ LOŽISKO PRO ZATÍŽ. DO 5MN</t>
  </si>
  <si>
    <t>- výrobní dokumentaci    
- dodání kompletních ložisek požadované kvality    
- přípravu, očištění a úpravy úložných ploch    
- osazení ložisek podle předepsaného technologického předpisu bez ohledu na způsob uložení a kotvení    
- nastavení ložisek, protokolárního měření a vyhodnocení kyvné a kluzné spáry    
- uložení do malty jakéhokoliv druhu včetně dodávky této malty    
- uložení na plastické vložky nebo maltu včetně dodávky této vložky nebo malty    
- uložení na vrstvu plastbetonové malty nebo podobné vrstvy jako ochranu proti průchodu bludných proudů    
- vyplnění kotevních otvorů    
- lešení a podpěrné konstrukce    
- tmelení, těsnění a výplně spar    
- dočasné zpevnění nebo naopak dočasné uvolnění ložisek    
- opatření ložisek znakem výrobce a typovým číslem    
- úpravy, očištění a ošetření okolí ložisek    
- přiměřeným způsobem je nutné zahrnout ustanovení pro TMCH 94 pro kovové konstrukce.</t>
  </si>
  <si>
    <t>44</t>
  </si>
  <si>
    <t>567302</t>
  </si>
  <si>
    <t>VRSTVY PRO OBNOVU A OPRAVY Z VIBROV ŠTĚRKU</t>
  </si>
  <si>
    <t>zásyp mezi izolací a štěrkovým ložem, frakce 16/32, hutněný po vrstvách max. 300 mm</t>
  </si>
  <si>
    <t>v prostoru drenáže 2*2,6*6,0=31.200 [B]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</si>
  <si>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</si>
  <si>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Úpravy povrchů, podlahy, výplně otvorů</t>
  </si>
  <si>
    <t>45</t>
  </si>
  <si>
    <t>62745</t>
  </si>
  <si>
    <t>SPÁROVÁNÍ STARÉHO ZDIVA CEMENTOVOU MALTOU</t>
  </si>
  <si>
    <t>(8,1+8,7+13,1+19,4)*1,2*1,2=70.992 [A]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</si>
  <si>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</si>
  <si>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Přidružená stavební výroba</t>
  </si>
  <si>
    <t>46</t>
  </si>
  <si>
    <t>702111</t>
  </si>
  <si>
    <t>KABELOVÝ ŽLAB ZEMNÍ VČETNĚ KRYTU SVĚTLÉ ŠÍŘKY DO 120 MM</t>
  </si>
  <si>
    <t>Žlaby pro IS na předpolí mostu - konec ZKPP</t>
  </si>
  <si>
    <t>2*12+2*(12+6,7)=61.400 [A]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</si>
  <si>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</si>
  <si>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47</t>
  </si>
  <si>
    <t>711111</t>
  </si>
  <si>
    <t>IZOLACE BĚŽNÝCH KONSTRUKCÍ PROTI ZEMNÍ VLHKOSTI ASFALTOVÝMI NÁTĚRY</t>
  </si>
  <si>
    <t>ALP+2xALN</t>
  </si>
  <si>
    <t>rub závěrné zdi: 2*2*7=28.000 [A]  
plentovací zídka: 3,5*3,6=12.600 [B]  
zasypané části žb říms: 3,2*1,1+4*1*1=7.520 [C]  
a+b+c=48.120 [D]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</si>
  <si>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</si>
  <si>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48</t>
  </si>
  <si>
    <t>711212</t>
  </si>
  <si>
    <t>IZOLACE ZVLÁŠT KONSTR PROTI ZEM VLHK ASFALT PÁSY</t>
  </si>
  <si>
    <t>Místa přechodu křídel se zásypem a novým úložným prahem budou pod NAIP překryta izolačními pásy modifikovanými SBS šířky 0,5 m.</t>
  </si>
  <si>
    <t>2*0,5*7=7.000 [A]</t>
  </si>
  <si>
    <t>49</t>
  </si>
  <si>
    <t>711415</t>
  </si>
  <si>
    <t>IZOLACE MOSTOVEK CELOPLOŠ POLYMERNÍ</t>
  </si>
  <si>
    <t>Izolace typ D - bezešvá izolace žlabu kolejového lože</t>
  </si>
  <si>
    <t>6,2*42,2=261.640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</si>
  <si>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</si>
  <si>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50</t>
  </si>
  <si>
    <t>71150</t>
  </si>
  <si>
    <t>OCHRANA IZOLACE NA POVRCHU</t>
  </si>
  <si>
    <t>tvrdá ochrana izolace ve skladbě A z C25/30 tl. 50 mm včetně vyztužení KARI sítí</t>
  </si>
  <si>
    <t>6,7*(6,8+4,5)=75.710 [A]</t>
  </si>
  <si>
    <t>položka zahrnuje:    
- dodání  předepsaného ochranného materiálu    
- zřízení ochrany izolace</t>
  </si>
  <si>
    <t>51</t>
  </si>
  <si>
    <t>711509</t>
  </si>
  <si>
    <t>OCHRANA IZOLACE NA POVRCHU TEXTILIÍ</t>
  </si>
  <si>
    <t>geotextilie ve skladbě A,C</t>
  </si>
  <si>
    <t>6,7*(6,8+4,5)=75.710 [A]  
6,7*(4,5+3,3)=52.260 [B]  
a+b=127.970 [C]</t>
  </si>
  <si>
    <t>52</t>
  </si>
  <si>
    <t>783161</t>
  </si>
  <si>
    <t>PROTIKOROZ OCHRANA OK KOMBIN POVLAKEM S NÁSTŘIKEM METALIZACÍ</t>
  </si>
  <si>
    <t>ŽSP + ONS 02, hlavní nosná konstrukce mimo žlabu štěrkového lože a uzavřených částí konstrukce, ložiska a mostní závěry</t>
  </si>
  <si>
    <t>1678+67+206+92=2 043.000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</si>
  <si>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</si>
  <si>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53</t>
  </si>
  <si>
    <t>ŽSP + ONS 02, žlaby IS, zábradlí na NK a podlahové plechy</t>
  </si>
  <si>
    <t>zábradlí na nK 67=67.000 [A]  
podlahy 206=206.000 [B]  
žlaby IS 92=92.000 [C]  
a+b+c=365.000 [D]</t>
  </si>
  <si>
    <t>54</t>
  </si>
  <si>
    <t>783162</t>
  </si>
  <si>
    <t>PROTIKOROZ OCHRANA OK KOMBIN POVLAKEM SE ŽÁR ZINK PONOREM</t>
  </si>
  <si>
    <t>PKO zábradlí na opěrách</t>
  </si>
  <si>
    <t>21=21.000 [A]</t>
  </si>
  <si>
    <t>55</t>
  </si>
  <si>
    <t>R711132</t>
  </si>
  <si>
    <t>a</t>
  </si>
  <si>
    <t>IZOLACE BĚŽNÝCH KONSTRUKCÍ PROTI VOLNĚ STÉKAJÍCÍ VODĚ ASFALTOVÝMI PÁSY</t>
  </si>
  <si>
    <t>NAIP spodní stavby (skladba A) včetně přípravy povrchu a penetračních nátěrů, včetně kotvení - nerez pásky 50x5 mm včetně vrutů a zatmelení</t>
  </si>
  <si>
    <t>6,7*(6,8+4,4)=75.040 [A]</t>
  </si>
  <si>
    <t>56</t>
  </si>
  <si>
    <t>b</t>
  </si>
  <si>
    <t>NAIP spodní stavby s integr. ochranou (skladba B) včetně přípravy povrchu a penetračních nátěrů, včetně kotvení - nerez pásky 50x5 mm včetně vrutů a zatmelení</t>
  </si>
  <si>
    <t>2*0,45*6,8+2*0,45*4,3=9.990 [A]</t>
  </si>
  <si>
    <t>57</t>
  </si>
  <si>
    <t>c</t>
  </si>
  <si>
    <t>AIP spodní stavby s integr. ochranou (skladba C) včetně podklad. geotextilie</t>
  </si>
  <si>
    <t>6,7*(4,5+3,3)*1,2=62.712 [A]</t>
  </si>
  <si>
    <t>58</t>
  </si>
  <si>
    <t>R711518</t>
  </si>
  <si>
    <t>OCHRANA IZOLACE V PODZEMÍ Z PRYŽÍ</t>
  </si>
  <si>
    <t>ochrana bezešvé izolace kolejového žlabu (skladba D) - vodorovná část</t>
  </si>
  <si>
    <t>4,9*42,17=206.633 [A]</t>
  </si>
  <si>
    <t>59</t>
  </si>
  <si>
    <t>R742252</t>
  </si>
  <si>
    <t>VEDENÍ VENKOVNÍ NN, OMEZOVAČ PŘEPĚTÍ</t>
  </si>
  <si>
    <t>Jistkříště na O1 - kompletní dodávka + zapojení.</t>
  </si>
  <si>
    <t>1. Položka obsahuje:    
 – upevnění vč. veškerého příslušenství    
2. Položka neobsahuje:    
 X    
3. Způsob měření:    
Udává se počet kusů kompletní konstrukce nebo práce.</t>
  </si>
  <si>
    <t>60</t>
  </si>
  <si>
    <t>87634</t>
  </si>
  <si>
    <t>CHRÁNIČKY Z TRUB PLASTOVÝCH DN DO 200MM</t>
  </si>
  <si>
    <t>4=4.000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</si>
  <si>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</si>
  <si>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61</t>
  </si>
  <si>
    <t>894846</t>
  </si>
  <si>
    <t>ŠACHTY KANALIZAČNÍ PLASTOVÉ D 400MM</t>
  </si>
  <si>
    <t>revizní proplachovací šachta O1 vlevo</t>
  </si>
  <si>
    <t>62</t>
  </si>
  <si>
    <t>917223</t>
  </si>
  <si>
    <t>SILNIČNÍ A CHODNÍKOVÉ OBRUBY Z BETONOVÝCH OBRUBNÍKŮ ŠÍŘ 100MM</t>
  </si>
  <si>
    <t>obruby dlažeb</t>
  </si>
  <si>
    <t>(10,2+6,5+15,2+9,7+2*6,7)*1,5=82.500 [A]</t>
  </si>
  <si>
    <t>Položka zahrnuje:    
dodání a pokládku betonových obrubníků o rozměrech předepsaných zadávací dokumentací    
betonové lože i boční betonovou opěrku.</t>
  </si>
  <si>
    <t>63</t>
  </si>
  <si>
    <t>931182</t>
  </si>
  <si>
    <t>VÝPLŇ DILATAČNÍCH SPAR Z POLYSTYRENU TL 20MM</t>
  </si>
  <si>
    <t>spára mezi betonovými konstrukcemi</t>
  </si>
  <si>
    <t>4*0,3=1.200 [A]</t>
  </si>
  <si>
    <t>položka zahrnuje dodávku a osazení předepsaného materiálu, očištění ploch spáry před úpravou, očištění okolí spáry po úpravě</t>
  </si>
  <si>
    <t>64</t>
  </si>
  <si>
    <t>931245</t>
  </si>
  <si>
    <t>VLOŽKA DILAT SPAR Z PRYŽ PÁSŮ ŠÍŘ DO 400MM PROF TL PŘES 12MM</t>
  </si>
  <si>
    <t>ELASTOMEROVÝ TĚSNÍCÍ PÁS TL. 20 mm ZABETONOVANÝ DO ŘÍMSY</t>
  </si>
  <si>
    <t>1,9*4=7.600 [A]</t>
  </si>
  <si>
    <t>65</t>
  </si>
  <si>
    <t>93152</t>
  </si>
  <si>
    <t>MOSTNÍ ZÁVĚRY POVRCHOVÉ POSUN DO 100MM</t>
  </si>
  <si>
    <t>Jednolamelový závěr s gumovým těsněním RS80 (O1 i O2) s úpravou pro železniční mosty s krycí pryžovou deskou.     
Jeden profil MZ přivařen k OK, druhý zabetonován do závěrné zídky opěry.</t>
  </si>
  <si>
    <t>- výrobní dokumentace (vč. technologického předpisu)    
- dodání kompletního dil. zařízení vč. všech přepravních a montážních úprav a zařízení    
- řezání a sváření na staveništi a eventuelní nutnou opravu nátěrů po těchto úkonech    
- bednění a dodatečné zabetonování dilatačního zařízení    
- pro kovové součásti je nutné užít ustanovení pro TMCH.94    
- dodání spojovacího, kotevního a těsnícího materiálu    
- úprava a příprava prostoru, včetně kotevních prvků, jejich ošetření a očištění    
- zřízení kompletního mostního závěru podle příslušného technolog. předpisu, včetně předepsaného nastavení    
- zřízení mostního závěru po etapách, včetně pracovních spar a spojů    
- úprava  most. závěru  ve styku  s ostatními konstrukcemi  a zařízeními (u obrubníků a podél vozovek, na chodnících, na římsách, napojení izolací a pod.)    
- ochrana mostního závěru proti bludným proudům a vývody pro jejich měření    
- ochrana mostního závěru do doby provedení definitivního stavu, veškeré provizorní úpravy a opatření    
- konečné  úpravy most. závěru jako  povrchové  povlaky, zálivky, které  nejsou součástí jiných konstrukcí, vyčištění, osaz. krytek šroubů, tmelení, těsnění, výplň spar a pod.    
- úprava, očištění a ošetření prostoru kolem mostního závěru    
- opatření mostního závěru znakem výrobce a typovým číslem    
- provedení odborné prohlídky, je-li požadována</t>
  </si>
  <si>
    <t>66</t>
  </si>
  <si>
    <t>93631</t>
  </si>
  <si>
    <t>DROBNÉ DOPLŇK KONSTR BETON MONOLIT</t>
  </si>
  <si>
    <t>letopočet výstavby vlysem do betonu na úložném prahu opěr</t>
  </si>
  <si>
    <t>2=2.000 [A]</t>
  </si>
  <si>
    <t>67</t>
  </si>
  <si>
    <t>936501</t>
  </si>
  <si>
    <t>DROBNÉ DOPLŇK KONSTR KOVOVÉ NEREZ</t>
  </si>
  <si>
    <t>KG</t>
  </si>
  <si>
    <t>odvodňovače nerez 1.4301</t>
  </si>
  <si>
    <t>239=239.000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</si>
  <si>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</si>
  <si>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68</t>
  </si>
  <si>
    <t>93841</t>
  </si>
  <si>
    <t>OČIŠTĚNÍ ZDIVA UMYTÍM VODOU</t>
  </si>
  <si>
    <t>omytí zdiva v rámci sanačních prací</t>
  </si>
  <si>
    <t>(8,1+8,7+13,1+19,4)*1,2*1,2*2=141.984 [A]</t>
  </si>
  <si>
    <t>položka zahrnuje očištění předepsaným způsobem včetně odklizení vzniklého odpadu</t>
  </si>
  <si>
    <t>69</t>
  </si>
  <si>
    <t>938442</t>
  </si>
  <si>
    <t>OČIŠTĚNÍ ZDIVA OTRYSKÁNÍM TLAKOVOU VODOU DO 500 BARŮ</t>
  </si>
  <si>
    <t>očištění zdiva opěr po otryskání křemičitým pískem</t>
  </si>
  <si>
    <t>70</t>
  </si>
  <si>
    <t>938452</t>
  </si>
  <si>
    <t>OČIŠTĚNÍ ZDIVA OTRYSKÁNÍM NA SUCHO KŘEMIČ PÍSKEM</t>
  </si>
  <si>
    <t>otryskání zdiva opěr křemičitým pískem po spárování     
výměra celkové plochy spárování + 20 %</t>
  </si>
  <si>
    <t>71</t>
  </si>
  <si>
    <t>94190</t>
  </si>
  <si>
    <t>LEHKÉ PRACOVNÍ LEŠENÍ DO 1,5 KPA</t>
  </si>
  <si>
    <t>Mnt+dmnt+pronájem 2 měsíce pro injektáž, přezdění, spárování a očištění po obou stranách mostu.</t>
  </si>
  <si>
    <t>20*2*2*2=160.000 [A]</t>
  </si>
  <si>
    <t>Položka zahrnuje dovoz, montáž, údržbu, opotřebení (nájemné), demontáž, konzervaci, odvoz.</t>
  </si>
  <si>
    <t>72</t>
  </si>
  <si>
    <t>96613</t>
  </si>
  <si>
    <t>BOURÁNÍ KONSTRUKCÍ Z KAMENE NA MC</t>
  </si>
  <si>
    <t>odbourání vrchní části opěr a křídel, rozebraný kámen bude znovu použit na kamenné zdivo</t>
  </si>
  <si>
    <t>8=8.000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</si>
  <si>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</si>
  <si>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73</t>
  </si>
  <si>
    <t>odbourání vrchní části opěr a křídel, rozebraný kámen opětovně nevyužitý</t>
  </si>
  <si>
    <t>O1: 22,4*3,5+2,2*1*2=82.800 [A]  
O2: 22,2*3,1+7,6*2*1,4=90.100 [B]  
a+b=172.900 [C]  
C-8=164.900 [D]</t>
  </si>
  <si>
    <t>74</t>
  </si>
  <si>
    <t>967864</t>
  </si>
  <si>
    <t>VYBOURÁNÍ MOST LOŽISEK Z OCELI (OCELOLITINY)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</si>
  <si>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</si>
  <si>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75</t>
  </si>
  <si>
    <t>R9112A1</t>
  </si>
  <si>
    <t>ZÁBRADLÍ MOSTNÍ S VODOR MADLY - DODÁVKA A MONTÁŽ</t>
  </si>
  <si>
    <t>Zábradlí na žb římsách na opěrách.</t>
  </si>
  <si>
    <t>6,685*2+4,42*2=22.210 [A]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</si>
  <si>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</si>
  <si>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76</t>
  </si>
  <si>
    <t>R93311</t>
  </si>
  <si>
    <t>ZATĚŽOVACÍ ZKOUŠKA MOSTU STATICKÁ 1. POLE DO 300M2</t>
  </si>
  <si>
    <t>potřebná zátěž bude vyvozena 2 x jeřáb EDK750 - 2 stavy</t>
  </si>
  <si>
    <t>- podklady a dokumentaci zkoušky    
- výrobní dokumentace potřebných zařízení    
- stavební práce spojené s přípravou a provedením zkoušky (zřízení a odstranění)    
- veškerá zkušební zařízení vč. opotřebení a nájmu    
- výpomoce při vlastní zkoušce    
- dodání zatěžovacích prostředků a hmot, manipulaci s nimi a jejich opotřebení a nájem    
- přeprava zatěžovacích prostředků a hmot na stavbu a zpět, včetně zajížďky k váze a vážních poplatků    
- provedení vlastní zkoušky a její vyhodnocení, včetně všech měření a dalších potřebných činností</t>
  </si>
  <si>
    <t>77</t>
  </si>
  <si>
    <t>R93650</t>
  </si>
  <si>
    <t>DROBNÉ DOPLŇK KONSTR KOVOVÉ</t>
  </si>
  <si>
    <t>KS</t>
  </si>
  <si>
    <t>Deska se zhotovitelem mostu, DESKY PRO OSAZENÍ LISU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</si>
  <si>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</si>
  <si>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>78</t>
  </si>
  <si>
    <t>R96618</t>
  </si>
  <si>
    <t>BOURÁNÍ KONSTRUKCÍ KOVOVÝCH</t>
  </si>
  <si>
    <t>odstranění staré nosné konstrukce      
bez kovového mostního vybavení - zábradlí, podlahy, ložiska    
odhad hmotnosti dle přílohy 14 předpisu SŽDC S5 Správa mostních objektů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</si>
  <si>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</si>
  <si>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 xml:space="preserve">  SO 11-20-02</t>
  </si>
  <si>
    <t>Propustek v ev. km 35,967</t>
  </si>
  <si>
    <t>SO 11-20-02</t>
  </si>
  <si>
    <t>zajištění ZS za mostem SO 11-20-01</t>
  </si>
  <si>
    <t>Položka zahrnuje:    
 objednatelem povolené náklady na pořízení (event. pronájem), provozování, udržování a likvidaci zhotovitelova zařízení    
Položka nezahrnuje:    
- x</t>
  </si>
  <si>
    <t>ztížené podmínky dopravy materiálu k mostu pouze po železnici ze ŽST.Mladotice - 5 km tam, 5 km zpět</t>
  </si>
  <si>
    <t>81,55*1,8=146.790 [A]  
16*1,8=28.800 [B]  
a+b=175.590 [C]</t>
  </si>
  <si>
    <t>kámen, beton</t>
  </si>
  <si>
    <t>ŽB deska: (0,27*6,52+0,36*3,89)*2,5=7.902 [A]  
zídka z pražců: (2,5+4,8)*1,5*1,2*2,5=32.850 [B]  
a+b=40.752 [C]</t>
  </si>
  <si>
    <t>11120</t>
  </si>
  <si>
    <t>ODSTRANĚNÍ KŘOVIN</t>
  </si>
  <si>
    <t>300=300.000 [A]</t>
  </si>
  <si>
    <t>odstranění křovin a stromů do průměru 100 mm    
doprava dřevin bez ohledu na vzdálenost    
spálení na hromadách nebo štěpkování</t>
  </si>
  <si>
    <t>Kácení v oklí mostu a v oblastech ZS.</t>
  </si>
  <si>
    <t>12940</t>
  </si>
  <si>
    <t>ČIŠTĚNÍ RÁMOVÝCH A KLENBOVÝCH PROPUSTŮ OD NÁNOSŮ</t>
  </si>
  <si>
    <t>pročištění stávajícího propustku od nánosů</t>
  </si>
  <si>
    <t>20*0,2*4=16.000 [A]</t>
  </si>
  <si>
    <t>pod izolací : 1,3*1,25*9*2=29.250 [A]  
gabiony: 1,2*1,25*(3,5+6,5)=15.000 [B]  
žb jímka: 1,5*8=12.000 [C]  
žlab J: 1*23*1,1=25.300 [D]  
a+b+c+d=81.550 [E]</t>
  </si>
  <si>
    <t>6,5*2=13.000 [A]</t>
  </si>
  <si>
    <t>40*24=960.000 [A]</t>
  </si>
  <si>
    <t>23*5=115.000 [B]</t>
  </si>
  <si>
    <t>8,8+8,2=17.000 [A]</t>
  </si>
  <si>
    <t>261615</t>
  </si>
  <si>
    <t>VRTY PRO KOTVENÍ A INJEKTÁŽ NA POVRCHU TŘ. VI D DO 50MM</t>
  </si>
  <si>
    <t>vrty pro spřažení Nk a spodní stavby dl. 0,65 m</t>
  </si>
  <si>
    <t>(4*2+8*2)*0,65=15.600 [A]</t>
  </si>
  <si>
    <t>injektáž opěr 100=100.000 [D]</t>
  </si>
  <si>
    <t>8,5*8*0,1=6.800 [A]</t>
  </si>
  <si>
    <t>žb římsy přechodových zídek</t>
  </si>
  <si>
    <t>0,7=0.700 [A]</t>
  </si>
  <si>
    <t>0,126=0.126 [A]</t>
  </si>
  <si>
    <t>333125</t>
  </si>
  <si>
    <t>MOSTNÍ OPĚRY A KŘÍDLA Z DÍLCŮ ŽELEZOBETON DO C30/37</t>
  </si>
  <si>
    <t>přechodové žb úhlové zídky</t>
  </si>
  <si>
    <t>3,5=3.500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</si>
  <si>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</si>
  <si>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333215</t>
  </si>
  <si>
    <t>PŘEZDĚNÍ OPĚR A KŘÍDEL Z KAMENNÉHO ZDIVA</t>
  </si>
  <si>
    <t>Dozdění udbouraných křídel.</t>
  </si>
  <si>
    <t>2*1=2.000 [A]</t>
  </si>
  <si>
    <t>žb jímka</t>
  </si>
  <si>
    <t>3,8=3.800 [A]</t>
  </si>
  <si>
    <t>spřahující výztuž NK a spodní stavby - profil 32 mm</t>
  </si>
  <si>
    <t>((4*2+8*2)*(0,7+0,3)*6,313)/1000=0.152 [A]</t>
  </si>
  <si>
    <t>333366</t>
  </si>
  <si>
    <t>VÝZTUŽ MOSTNÍCH OPĚR A KŘÍDEL Z KARI SÍTÍ</t>
  </si>
  <si>
    <t>žb jímka, podkladní betony pod jímku a přechodové zídky</t>
  </si>
  <si>
    <t>31,02*7,99/1000=0.248 [A]  
(82+39+128)/1000=0.249 [B]  
a+b=0.497 [C]</t>
  </si>
  <si>
    <t>421125</t>
  </si>
  <si>
    <t>MOSTNÍ NOSNÉ DESKOVÉ KONSTR Z DÍLCŮ ŽELBET DO C30/37</t>
  </si>
  <si>
    <t>žb prefabrikáty NK</t>
  </si>
  <si>
    <t>2*2,91+2*0,86=7.540 [A]</t>
  </si>
  <si>
    <t>R421125</t>
  </si>
  <si>
    <t>MOSTNÍ NOSNÉ DESKOVÉ KONSTR Z DÍLCŮ ŽELBET DO C30/37- montáž, doprava a osazení</t>
  </si>
  <si>
    <t>Montáž, doprava, osazení NK</t>
  </si>
  <si>
    <t>(2*2,91+2*0,86)*2,5=18.850 [A]</t>
  </si>
  <si>
    <t>pod izolací za opěrou (C12/15): (34,97+12,85)*0,15=7.173 [A]  
pod tvarovky J (C12/15): 0,3*20,5=6.150 [B]  
jímka (C8/10): 0,75=0.750 [C]  
a+b+c=14.073 [D]</t>
  </si>
  <si>
    <t>podkladní beton tl. 150 mm odláždění, ochrana izolace, pod zídkami</t>
  </si>
  <si>
    <t>ochrana izolace na nk (C25/30): 10,35*0,05=0.518 [A]  
pod zídkami (C25/30): (2*5,6+4,7)*0,15=2.385 [B]  
pod dlažbu (C25/30): (29,3+(13,9+19,4+10,2)*1,25)*0,15=12.551 [C]  
a+b+c=15.454 [D]</t>
  </si>
  <si>
    <t>polymermalta požadovaných vlastností včetně aplikace a veškerých pomůcek pro aplikaci      
podlití prefabrikátůtl</t>
  </si>
  <si>
    <t>0,02*0,6*2*6,65=0.160 [A]</t>
  </si>
  <si>
    <t>Odláždění tl.150 mm lomovým kamenem do bet. lože.</t>
  </si>
  <si>
    <t>(29,3+(13,9+19,4+10,2)*1,25)*0,2=16.735 [A]</t>
  </si>
  <si>
    <t>46738</t>
  </si>
  <si>
    <t>STUPNĚ A PRAHY VOD KORYT ZE ŽELEZOBETONU VČET VÝZTUŽE</t>
  </si>
  <si>
    <t>žb prahy odláždění</t>
  </si>
  <si>
    <t>2*0,43*2,9=2.494 [A]</t>
  </si>
  <si>
    <t>položka zahrnuje:    
- nutné zemní práce (hloubení rýh apod.)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</si>
  <si>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v prostoru drenáže 5,7*0,33+6,6*0,87=7.623 [A]  
okolo žb jímky: 1,5*8=12.000 [B]  
a+b=19.623 [C]</t>
  </si>
  <si>
    <t>(15,5*2+4,5*2)=40.000 [A]</t>
  </si>
  <si>
    <t>(2*12+4)*2=56.000 [A]</t>
  </si>
  <si>
    <t>žb jímka: 12,2*3]=36.600 [A]  
zídky: 9,93+16,6=26.530 [B]  
a+b=63.130 [C]</t>
  </si>
  <si>
    <t>Zesílení izolace na sparách prefabrikátů budou pod NAIP překryta izolačními pásy modifikovanými SBS šířky 0,5 m.</t>
  </si>
  <si>
    <t>2*0,5*3=3.000 [A]</t>
  </si>
  <si>
    <t>geotextilie ve skladbě A, D,E</t>
  </si>
  <si>
    <t>NK pod ložem: 5,6*2,2=12.320 [A]  
NK mimo lože: 2,2*2,5=5.500 [B]  
za O1: 14,33=14.330 [C]  
za O2: 35,51=35.510 [D]  
Celkem: A+B+C+D=67.660 [E]  
plus přesahy e*1,2=81.192 [F]</t>
  </si>
  <si>
    <t>PKO zábradlí: zink ponorem + ONS 91</t>
  </si>
  <si>
    <t>12=12.000 [A]  
mříž jímky: 0,27*2*(1,4+1,6)=1.620 [B]  
a+b=13.620 [C]</t>
  </si>
  <si>
    <t>5,6*2,2*1,2=14.784 [A]</t>
  </si>
  <si>
    <t>NAIP spodní stavby s měkkou ochranou (skladba B,C,D,E,F) včetně přípravy povrchu a penetračních nátěrů, včetně kotvení - nerez pásky 50x5 mm včetně vrutů a zatmelení</t>
  </si>
  <si>
    <t>NK mimo lože: 2,2*2,5=5.500 [A]  
za O1: 4,4*7=30.800 [B]  
za O2: 4,8*7=33.600 [C]  
a+b+c=69.900 [D]</t>
  </si>
  <si>
    <t>R71150</t>
  </si>
  <si>
    <t>beton ochrany IS: 5*2=10.000 [A]</t>
  </si>
  <si>
    <t>87914</t>
  </si>
  <si>
    <t>POTRUBÍ ODPADNÍ MOSTNÍCH OBJEKTŮ Z PLAST TRUB DN DO 200 MM</t>
  </si>
  <si>
    <t>1,9+1,3+1,3+0,8+0,3+0,3=5.900 [A]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</si>
  <si>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ochrana potrubí nátěrem, včetně úpravy povrchu, případně izolací    
- úprava, očištění a ošetření prostoru kolem instalace    
- provedení požadovaných zkoušek vodotěsnosti</t>
  </si>
  <si>
    <t>899123</t>
  </si>
  <si>
    <t>MŘÍŽE Z KOMPOZITU SAMOSTATNÉ</t>
  </si>
  <si>
    <t>Zakrytí vtokové jímky</t>
  </si>
  <si>
    <t>Položka zahrnuje dodávku a osazení předepsané mříže včetně rámu</t>
  </si>
  <si>
    <t>4*0,52=2.080 [A]</t>
  </si>
  <si>
    <t>931335</t>
  </si>
  <si>
    <t>TĚSNĚNÍ DILATAČNÍCH SPAR POLYURETANOVÝM TMELEM PRŮŘEZU DO 600MM2</t>
  </si>
  <si>
    <t>Tmelení stpár mezi prefabrikáty.</t>
  </si>
  <si>
    <t>2,6*4=10.400 [A]  
1,3*4=5.200 [B]  
mezi NK a SP: 2*6,6=13.200 [C]  
a+b+c=28.800 [D]</t>
  </si>
  <si>
    <t>položka zahrnuje dodávku a osazení předepsaného materiálu, očištění ploch spáry před úpravou, očištění okolí spáry po úpravě    
nezahrnuje těsnící profil</t>
  </si>
  <si>
    <t>935901</t>
  </si>
  <si>
    <t>ŽLABY A RIGOLY Z PŘÍKOPOVÝCH ŽLABŮ (VČETNĚ POKLOPŮ A MŘÍŽÍ) "J" MALÉ</t>
  </si>
  <si>
    <t>zpevnění žlabu od vtokové jímky k propustku včetně dodávky a osazení</t>
  </si>
  <si>
    <t>1. Položka obsahuje:    
 – veškeré práce a materiál obsažený v názvu položky    
2. Položka neobsahuje:    
 X    
3. Způsob měření:    
Měří se metr délkový.</t>
  </si>
  <si>
    <t>letopočet výstavby vlysem do betonu.</t>
  </si>
  <si>
    <t>93650</t>
  </si>
  <si>
    <t>rám mříže zakrytí vtotové jímky (dodávka + montáž vč. kotvení do žb jímky)</t>
  </si>
  <si>
    <t>44,3=44.300 [A]</t>
  </si>
  <si>
    <t>omytí zdiva v rámci sanačních prací - pouze SP pod novou NK.</t>
  </si>
  <si>
    <t>2*(15,5*2+4,5*2)=80.000 [A]</t>
  </si>
  <si>
    <t>Mnt+dmnt+pronájem 15 dní pro injektáž, přezdění, spárování a očištění</t>
  </si>
  <si>
    <t>10*1*2=20.000 [A]</t>
  </si>
  <si>
    <t>odbourání vrchní části opěr a křídel, rozebraný kámen křídel bude znovu použit na kamenné zdivo</t>
  </si>
  <si>
    <t>O1: 0,13*6,52=0.848 [A]  
O2: 0,13*6,52=0.848 [B]  
Křídla: 2*0,66*0,61=0.805 [C]  
a+b+c=2.501 [D]</t>
  </si>
  <si>
    <t>96616</t>
  </si>
  <si>
    <t>BOURÁNÍ KONSTRUKCÍ ZE ŽELEZOBETONU</t>
  </si>
  <si>
    <t>Bourání desky NK</t>
  </si>
  <si>
    <t>ŽB deska: 0,27*6,52+0,36*3,89=3.161 [D]</t>
  </si>
  <si>
    <t>96618</t>
  </si>
  <si>
    <t>Bourání desky - kolejnice cca 15 ks odhad cca 25 kg/m.</t>
  </si>
  <si>
    <t>10*25*1,5/1000=0.375 [A]</t>
  </si>
  <si>
    <t>96711</t>
  </si>
  <si>
    <t>VYBOURÁNÍ ČÁSTÍ KONSTRUKCÍ Z BETON DÍLCŮ</t>
  </si>
  <si>
    <t>Odstranění stávající zídky z betonových panelů podél koleje</t>
  </si>
  <si>
    <t>(2,5+4,8)*1,5*1,2=13.140 [A]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</si>
  <si>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</si>
  <si>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2,96*3+4=12.880 [A]</t>
  </si>
  <si>
    <t xml:space="preserve">  SO 12-20-01</t>
  </si>
  <si>
    <t>Most v ev. km 37,480</t>
  </si>
  <si>
    <t>SO 12-20-01</t>
  </si>
  <si>
    <t>02520</t>
  </si>
  <si>
    <t>ZKOUŠENÍ MATERIÁLŮ NEZÁVISLOU ZKUŠEBNOU</t>
  </si>
  <si>
    <t>Laboratorní rozbor pro vzorkování demolic, vykopané zeminy a štěrkového lože pro zatřídění pro uložení na skládku.</t>
  </si>
  <si>
    <t>Položka zahrnuje:    
- veškeré náklady spojené s objednatelem požadovanými zkouškami    
Položka nezahrnuje:    
- x</t>
  </si>
  <si>
    <t>02741</t>
  </si>
  <si>
    <t>PROVIZORNÍ MOSTY</t>
  </si>
  <si>
    <t>Provizorní most přes Mladotický potok, montáž, demontáž, pronájem 6 měsíců.     
Včetně podpůrných pilířů, jejich ochrany proti účinkům proudu potoka. RDS v potřebném rozsahu pro provedení stavby. Provedení první hlavní mostní prohlídky a pravidelných revizních prohlídek.</t>
  </si>
  <si>
    <t>zahrnuje veškeré náklady spojené s objednatelem požadovanými zařízeními</t>
  </si>
  <si>
    <t>ochrana stromů podél přístupové cesty pod most</t>
  </si>
  <si>
    <t>Vypracování podkladů pro statickou zatěžovací zkoušku dle ČSN 73 6209</t>
  </si>
  <si>
    <t>Realizační dokumentace stavby (RDS)       
RDS rekonstrukce stávajícího betonového mostu přes Mladotický potok.        
Výrobní a montážní dokumentace OK, pro pomocné konstrukce pro demontáž SOK, osazení NOK, postup výměny konstrukcí dle přílohy č.2.06.8    
Předání 4x tištěná + 1x digitální forma CD.</t>
  </si>
  <si>
    <t>Pasportizace (fotodokumentace příp. video) přístupové cesty z obce Mladotice pod most.</t>
  </si>
  <si>
    <t>Položka zahrnuje:    
- fotodokumentaci zadavatelem požadovaného děje a konstrukcí v požadovaných časových intervalech    
- zadavatelem specifikované výstupy (fotografie v papírovém a digitálním formátu) v požadovaném počtu    
Položka nezahrnuje:    
- x</t>
  </si>
  <si>
    <t>zajištění ZS u mostu km 37,480 SO 12-20-01</t>
  </si>
  <si>
    <t>ZAŘÍZENÍ STAVENIŠTĚ - KOMUNIKACE A ZPEV PLOCHY</t>
  </si>
  <si>
    <t>Zajištění ZS úprava přístupu k objektu mostu z obce Mladotice zastávka včetně přemostění vodního náhonu a Mladotického potoka  
Úprava a zesílení komunikace pro staveništní dopravu, údržba po dobu stavby, případná sanace stávající konstrukce vozovky, uvedení do původního stavu.  
Rekonstrukce stávajícího betonového mostu přes Mladotický potok pro staveništní dopravu, výhradní zatížitelnost-hmotnost jednoho vozidla 40t. 
Provedení hlavní prohlídky mostu včetně revizí.  
Oprava stávajícího krytu vozovky  z asf.betonu ACO 8, dl.350 m, š.4 m  
Oprava krytu ze štěrkodrti, frakce ŠD A 0/63, dl.500 m, š.4 m.  
Zesílení krytu z mechanicky zpevněné zeminy, dl.250 m, š.4 m.  
Rozsah se upřesní při stavbě po odsouhlasení investora a vlastníka komunikace</t>
  </si>
  <si>
    <t>Položka zahrnuje:   
 objednatelem povolené náklady na pořízení (event. pronájem), provozování, udržování a likvidaci zhotovitelova zařízení   
Položka nezahrnuje:   
- x</t>
  </si>
  <si>
    <t>03720</t>
  </si>
  <si>
    <t>POMOC PRÁCE ZAJIŠŤ NEBO ZŘÍZ REGULACI A OCHRANU DOPRAVY</t>
  </si>
  <si>
    <t>Projednání povolení pro dopravně-inženýrská opatření a trvalé dopravní značení.</t>
  </si>
  <si>
    <t>Položka zahrnuje:    
- objednatelem povolené náklady na požadovaná zařízení zhotovitele    
Položka nezahrnuje:    
- x</t>
  </si>
  <si>
    <t>OPĚRA O1: 29,81*3,37=100.460 [A]  
OPĚRA O2: 31,92*3,37=107.570 [B]   
0,7*(a+b)*2,1=305.804 [C]  
gabion: (0,9*0,5*0,5)*39*2,1=18.428 [D]  
a+b+c+d=532.262 [E]</t>
  </si>
  <si>
    <t>OPĚRA O1: 3,96*(0,93+0,89)*0,68+3,37*(3,48+3,42)*6,52-3,37*1,56*2,49+1,612*5*2,4=162,8 [A]   
OPĚRA O2: 4,11*(0,82+0,89)*0,68+3,37*(3,47+3,54)*6,54-3,37*2,51*1,79=144,1 [B]   
(a+b)*2,5=767,3 [C]</t>
  </si>
  <si>
    <t>Očištění svahu od křovin</t>
  </si>
  <si>
    <t>220=220,000 [A]</t>
  </si>
  <si>
    <t>Položka zahrnuje:    
- odstranění křovin a stromů do průměru 100 mm    
- dopravu dřevin bez ohledu na vzdálenost    
- spálení na hromadách nebo štěpkování    
Položka nezahrnuje:    
- x</t>
  </si>
  <si>
    <t>11=11.000 [A]</t>
  </si>
  <si>
    <t>12110</t>
  </si>
  <si>
    <t>SEJMUTÍ ORNICE NEBO LESNÍ PŮDY</t>
  </si>
  <si>
    <t>220*0,15=33,0 [A]</t>
  </si>
  <si>
    <t>položka zahrnuje sejmutí ornice bez ohledu na tloušťku vrstvy a její vodorovnou dopravu    
nezahrnuje uložení na trvalou skládku</t>
  </si>
  <si>
    <t>12573</t>
  </si>
  <si>
    <t>VYKOPÁVKY ZE ZEMNÍKŮ A SKLÁDEK TŘ. I</t>
  </si>
  <si>
    <t>P6a</t>
  </si>
  <si>
    <t>pro pol. 17110, 18232   
Vně křídel: 4*3*2,5*6,3/3=63,0 [A]   
Rozprostření ornice: 220*0,15=33,0 [B]   
Celkem: A+B=96,0 [C]</t>
  </si>
  <si>
    <t>Položka zahrnuje:    
- vodorovnou a svislou dopravu,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pažení záporového 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</si>
  <si>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12960</t>
  </si>
  <si>
    <t>ČIŠTĚNÍ VODOTEČÍ A MELIORAČ KANÁLŮ OD NÁNOSŮ</t>
  </si>
  <si>
    <t>P7</t>
  </si>
  <si>
    <t>Celkový výkop u P1 - odbagrování naplavenin v korytě: 0,77*60=46,2 [A]</t>
  </si>
  <si>
    <t>Položka zahrnuje:    
- vodorovnou a svislou dopravu, přemístění, přeložení, manipulace s materiálem a uložení na skládku.    
Položka nezahrnuje:    
-  poplatek za skládku, který se vykazuje v položce 0141** (s výjimkou malého množství  materiálu, kde je možné poplatek zahrnout do jednotkové ceny položky – tento fakt musí být uveden v doplňujícím textu k položce)</t>
  </si>
  <si>
    <t>13183</t>
  </si>
  <si>
    <t>HLOUBENÍ JAM ZAPAŽ I NEPAŽ TŘ II</t>
  </si>
  <si>
    <t>Předpoklad 70% vytěžené zeminy odvezen na skládku.</t>
  </si>
  <si>
    <t>OPĚRA O1: 29,81*3,37=100.460 [A]  
OPĚRA O2: 31,92*3,37 =107.570 [B]  
gabiony:  0,9*0,5*0,5*39=8.775 [C]  
0,7*(a+b+c)=151.764 [D]</t>
  </si>
  <si>
    <t>Vytěžená zemina určená pro zpětný zásyp - předpoklad 30% vytěžené zeminy uloženo na mezideponii v místě zařízení staveniště.</t>
  </si>
  <si>
    <t>OPĚRA O1: 29,81*3,37=100.460 [A]  
OPĚRA O2: 31,92*3,37 =107.570 [B]  
gabiony:  0,9*0,5*0,5*39=8.775 [C]  
0,3*(a+b+c)=65.042 [D]</t>
  </si>
  <si>
    <t>P5</t>
  </si>
  <si>
    <t>Vně křídel: 62,4=62,4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</si>
  <si>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Položka nezahrnuje:    
- x</t>
  </si>
  <si>
    <t>17120</t>
  </si>
  <si>
    <t>ULOŽENÍ SYPANINY DO NÁSYPŮ A NA SKLÁDKY BEZ ZHUTNĚNÍ</t>
  </si>
  <si>
    <t>Ornice: 220*0,15=33,0 [A]   
Zemina pro zpětný zásyp: 62,4=62,4 [B]   
Zemina na skládku: 145,7=145,7 [C]   
Celkem: A+B+C=241,1 [D]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</si>
  <si>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Položka nezahrnuje:    
- x</t>
  </si>
  <si>
    <t>Uvedení dotčených pozemků do původního stavu.</t>
  </si>
  <si>
    <t>Položka zahrnuje:    
- úpravu území po uskutečnění stavby, tak jak je požadováno v zadávací dokumentaci     
Položka nezahrnuje:    
- práce, pro které jsou uvedeny samostatné položky</t>
  </si>
  <si>
    <t>18214</t>
  </si>
  <si>
    <t>ZK</t>
  </si>
  <si>
    <t>ÚPRAVA POVRCHŮ SROVNÁNÍM ÚZEMÍ V TL DO 0,25M</t>
  </si>
  <si>
    <t>Položka zahrnuje:    
-  úpravu pláně včetně vyrovnání výškových rozdílů    
Položka nezahrnuje:    
- x</t>
  </si>
  <si>
    <t>18232</t>
  </si>
  <si>
    <t>ROZPROSTŘENÍ ORNICE V ROVINĚ V TL DO 0,15M</t>
  </si>
  <si>
    <t>Položka zahrnuje:    
- nutné přemístění ornice z dočasných skládek vzdálených do 50m    
- rozprostření ornice v předepsané tloušťce v rovině a ve svahu do 1:5    
Položka nezahrnuje:    
- x</t>
  </si>
  <si>
    <t>18241</t>
  </si>
  <si>
    <t>ZALOŽENÍ TRÁVNÍKU RUČNÍM VÝSEVEM</t>
  </si>
  <si>
    <t>P9</t>
  </si>
  <si>
    <t>Položka zahrnuje:    
- dodání předepsané travní směsi, její výsev na ornici, zalévání, první pokosení, to vše bez ohledu na sklon terénu    
Položka nezahrnuje:    
- x</t>
  </si>
  <si>
    <t>184B13</t>
  </si>
  <si>
    <t>VYSAZOVÁNÍ STROMŮ LISTNATÝCH S BALEM OBVOD KMENE DO 12CM, PODCHOZÍ VÝŠ MIN 2,2M</t>
  </si>
  <si>
    <t>Obecní úřad Mladotice: (č.j. M44/2023): kácení na pozemku 59/1    
Podmínky:     
Kácení bude provedeno v období vegetačního klidu dřevin tj. od 1.11 do 31.3. kalendářního roku náhradní výsadby v následujícím rozsahu:    
Olše lepkavá 10 ks a vrba jíva 10 ks, v celkovém počtu 20 ks, obvod kmínku 8-10 cm dle dohody na pozemcích obce Mladotice k.ú. Mladotice (697150). Je možné vysázet i jiné druhy dřevin ve stejném počtu, jako je třeba javor, jasan, dub, nebo ovocné stromy. Toto bude dohodnuto s odpovědnou osobou žadatele.</t>
  </si>
  <si>
    <t>21264</t>
  </si>
  <si>
    <t>TRATIVODY KOMPL Z TRUB Z PLAST HMOT DN DO 200MM</t>
  </si>
  <si>
    <t>Příčné drenáže za opěrami.</t>
  </si>
  <si>
    <t>12,5+12,5=25,0 [A]</t>
  </si>
  <si>
    <t>Položka zahrnuje:    
 - platí pro kompletní konstrukce trativodů: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Položka nezahrnuje:    
- opláštění z geotextilie, fólie</t>
  </si>
  <si>
    <t>144=144,0 [A]</t>
  </si>
  <si>
    <t>261915</t>
  </si>
  <si>
    <t>VRTY PRO KOTVENÍ A INJEKTÁŽ TŘ V A VI NA POVRCHU D DO 50MM</t>
  </si>
  <si>
    <t>Vrty pro cem. injektáž, viz 11 Sanace podzákladí a spodní stavby</t>
  </si>
  <si>
    <t>Vrty pro cem. injektáž, viz 11 Sanace podzákladí a spodní stavby  
opěry O1+O2:306+273=579,0 [A]   
křídla O1 + O2:426+261=687,0 [B]   
a+b=1 266,0 [C]</t>
  </si>
  <si>
    <t>Položka zahrnuje:    
- přemístění, montáž a demontáž vrtných souprav    
- svislou dopravu zeminy z vrtu    
- vodorovnou dopravu zeminy bez uložení na skládku    
- případně nutné pažení dočasné (včetně odpažení) i trvalé    
Položka nezahrnuje:    
- x</t>
  </si>
  <si>
    <t>P13</t>
  </si>
  <si>
    <t>134=134,0 [A]</t>
  </si>
  <si>
    <t>281451</t>
  </si>
  <si>
    <t>INJEKTOVÁNÍ NÍZKOTLAKÉ Z CEMENTOVÉ MALTY NA POVRCHU</t>
  </si>
  <si>
    <t>MALTA+STROJ</t>
  </si>
  <si>
    <t>KŘÍDLA O1: (7,41*9,17/2)*1,3+(14,43*11,020/2)*1,5=163,4 [A]   
OPĚRA O1: (8,03*6,42)*2,7+(2*(8,03*(2,3+3,03)/2))*2=224,8 [B]   
KŘÍDLA O2: (14,50*12,43/2)*1,5+(14,7*12,43/2)*1,5=272,2 [C]     
OPĚRA O2: (10,13*6,45)*2,7+(2*(10,13*(3,21+2,09)/2))*2 =283,8 [D]   
0,1*(a+b+c+d)=94,4 [E]</t>
  </si>
  <si>
    <t>Položka zahrnuje:    
- kompletní práce, které jsou nutné pro předepsanou funkci injektáže (statickou, těsnící a pod.).     
- vodní tlakové zkoušky před a po injektáži.    
- veškerý materiál, výrobky a polotovary, včetně mimostaveništní a vnitrostaveništní dopravy (rovněž přesuny), včetně naložení a složení, případně s uložením.    
Položka nezahrnuje:    
- zřízení vrtů (vykazují se položkami 261, 262)</t>
  </si>
  <si>
    <t>285393</t>
  </si>
  <si>
    <t>DODATEČNÉ KOTVENÍ VLEPENÍM BETONÁŘSKÉ VÝZTUŽE D DO 20MM DO VRTŮ</t>
  </si>
  <si>
    <t>O+PRÁCE</t>
  </si>
  <si>
    <t>Osazení výztuže pro kotvení - R20 do vrtu prof. 35 mm, dl. 0,5 m, do cem. zálivky, bez vrtání, bez výztuže  
44=44,0 [A]</t>
  </si>
  <si>
    <t>Položka zahrnuje:    
- dodání výztuže předepsaného profilu a předepsané délky (do 600mm)    
- provedení vrtu předepsaného profilu a předepsané délky (do 300mm)    
- vsunutí výztuže do vyvrtaného profilu a její zalepení předepsaným pojivem    
- případně nutné lešení    
Položka nezahrnuje:    
- x</t>
  </si>
  <si>
    <t>1,4*2+19,6=22,4 [A]</t>
  </si>
  <si>
    <t>NK   2,438=2,4 [A]   
o1+o2:  0,3+0,3=0,6 [B]   
A+B=3,0 [C]</t>
  </si>
  <si>
    <t>3332A9</t>
  </si>
  <si>
    <t>MOSTNÍ OPĚRY A KŘÍDLA Z GABIONŮ RUČNĚ ROVNANÝCH, DRÁT O4,0MM, POVRCHOVÁ ÚPRAVA Zn + Al + PA6</t>
  </si>
  <si>
    <t>0,5*0,6*(12+27)=11.700 [A]</t>
  </si>
  <si>
    <t>- položka zahrnuje dodávku a osazení drátěných košů s výplní lomovým kamenem.    
- gabionové matrace se vykazují v pol.č.2722**.</t>
  </si>
  <si>
    <t>ŽB+BED</t>
  </si>
  <si>
    <t>úložný práh a křídla opěry O2  
dřík, závěrná zídka a křídla O12+O2:   
(22,1+0,35+7,8+5,7)*2=71,9 [A]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</si>
  <si>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nátěrů zabraňujících soudržnosti betonu a bednění,    
- podpěrné  konstr. (skruže) a lešení všech druhů pro bednění,  vč. ochranných a bezpečnostních opatření a základů těchto konstrukcí a lešení,    
- vytvoření kotevních čel, kapes, nálitků a sedel, zřízení  všech  požadovaných  otvorů, 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    
Položka nezahrnuje:    
- dodání a osazení výztuže</t>
  </si>
  <si>
    <t>dřík a křídla opěry O2  
10,864=10,9 [A]</t>
  </si>
  <si>
    <t>421325</t>
  </si>
  <si>
    <t>MOSTNÍ NOSNÉ DESKOVÉ KONSTRUKCE ZE ŽELEZOBETONU C30/37</t>
  </si>
  <si>
    <t>ŽB+BED    
spřažená deska mostovky a koncové příčníky NK</t>
  </si>
  <si>
    <t>53,5=53,5 [A]</t>
  </si>
  <si>
    <t>421365</t>
  </si>
  <si>
    <t>VÝZTUŽ MOSTNÍ DESKOVÉ KONSTRUKCE Z OCELI 10505</t>
  </si>
  <si>
    <t>výztuž spřažené desky a  koncových příčníků</t>
  </si>
  <si>
    <t>13,606=13,6 [A]</t>
  </si>
  <si>
    <t>451313</t>
  </si>
  <si>
    <t>PODKLADNÍ A VÝPLŇOVÉ VRSTVY Z PROSTÉHO BETONU C16/20</t>
  </si>
  <si>
    <t>2*4,9=9.800 [A]  
pod gabiony: (12+27)*0,1*0,75=2.925 [B]  
a+b=12.725 [C]</t>
  </si>
  <si>
    <t>Lože tl. 100 mm pro odláždění lomovým kamenem.</t>
  </si>
  <si>
    <t>(15+7,7+14,5+15,3)*1*0,1*1,1=5,8 [A]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</si>
  <si>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nátěrů zabraňujících soudržnosti betonu a bednění,    
- podpěrné  konstr. (skruže) a lešení všech druhů pro bednění,  vč. ochranných a bezpečnostních opatření a základů těchto konstrukcí a lešení,    
- vytvoření kotevních čel, kapes, nálitků a sedel, zřízení  všech  požadovaných  otvorů, 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    
Položka nezahrnuje:    
- x</t>
  </si>
  <si>
    <t>podlití ložisek</t>
  </si>
  <si>
    <t>4*(1*1*0,025+8*0,15*0,035*0,035*3,14+0,03*0,8*8)*1,25=1,1 [A]</t>
  </si>
  <si>
    <t>Položka zahrnuje:    
- veškerý materiál, výrobky a polotovary    
- včetně mimostaveništní a vnitrostaveništní dopravy (rovněž přesuny)    
- včetně naložení a složení, případně s uložením.    
Položka nezahrnuje:    
- x</t>
  </si>
  <si>
    <t>45152</t>
  </si>
  <si>
    <t>PODKLADNÍ A VÝPLŇOVÉ VRSTVY Z KAMENIVA DRCENÉHO</t>
  </si>
  <si>
    <t>šterkopískový polštář pod panelovou rovnaninu</t>
  </si>
  <si>
    <t>O1:3+0,5*3=4,5 [A]   
O2:4,5*11=49,5 [B]   
A+B=54,0 [C]</t>
  </si>
  <si>
    <t>Položka zahrnuje:    
- dodávku předepsaného kameniva    
- mimostaveništní a vnitrostaveništní dopravu a jeho uložení    
- není-li v zadávací dokumentaci uvedeno jinak, jedná se o nakupovaný materiál    
Položka nezahrnuje:    
- x</t>
  </si>
  <si>
    <t>458523</t>
  </si>
  <si>
    <t>VÝPLŇ ZA OPĚRAMI A ZDMI Z KAMENIVA DRCENÉHO, INDEX ZHUTNĚNÍ ID DO 0,9</t>
  </si>
  <si>
    <t>zásyp za opěrou štěrkodrť frakce 0-32a hutněná po vrstvách tl. max 0,30 m na id=0,95</t>
  </si>
  <si>
    <t>01   4,4*5,55=24,4 [A]   
02   4,75*5,55=26,4 [B]   
vsakovací jímky: 2*1,5*3,14*0,4*0,4+0,2*3,14*1,2*1,2/4=1,7 [C]   
A+B+c=52,5 [D]</t>
  </si>
  <si>
    <t>46321</t>
  </si>
  <si>
    <t>ROVNANINA Z LOMOVÉHO KAMENE</t>
  </si>
  <si>
    <t>Těžký kamenný zához kolem pilíře. Hmotnost jednoho kamene min 200 kg.</t>
  </si>
  <si>
    <t>5,55*1,92*0,7*2=14,9 [A]</t>
  </si>
  <si>
    <t>Položka zahrnuje:    
- dodávku a vyrovnání lomového kamene předepsané frakce do předepsaného tvaru    
-  včetně mimostaveništní a vnitrostaveništní dopravy    
- není-li v zadávací dokumentaci uvedeno jinak, jedná se o nakupovaný materiál    
Položka nezahrnuje:    
- x</t>
  </si>
  <si>
    <t>Dlažba z lomového kamene tl. 200 mm, bet. lože tl. 100 mm s ukončením betonovými prahy (beton vykázán zvlášť)</t>
  </si>
  <si>
    <t>(15+7,7+14,5+15,3)*1*0,3*1,1=17,3 [A]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</si>
  <si>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Položka nezahrnuje:    
- podklad pod dlažbu, vykazuje se samostatně položkami SD 45</t>
  </si>
  <si>
    <t>R42194</t>
  </si>
  <si>
    <t>ocelová svařovaná konstrukce mostu - výroba v mostárně</t>
  </si>
  <si>
    <t>24,698=24,7 [A]</t>
  </si>
  <si>
    <t>- dílenská dokumentace, včetně technologického předpisu spojování,      
- dodání  materiálu  v požadované kvalitě a výroba konstrukce (včetně  pomůcek,  přípravků a prostředků pro výrobu) bez ohledu na náročnost a její hmotnost,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montáž konstrukce na staveništi, včetně montážních prostředků a pomůcek a zednických výpomocí,                                    
- výplň, těsnění a tmelení spar a spojů,      
- všechny druhy ocelového kotvení,      
- dílenskou přejímku a montážní prohlídku, včetně požadovaných dokladů,      
- zřízení kotevních otvorů nebo jam, nejsou-li částí jiné konstrukce,      
- osazení kotvení nebo přímo částí konstrukce do podpůrné konstrukce nebo do zeminy,      
- výplň kotevních otvorů  (příp.  podlití  patních  desek) maltou,  betonem  nebo  jinou speciální hmotou, vyplnění jam zeminou,      
- veškeré druhy protikorozní ochrany a nátěry konstrukcí,      
- zvláštní spojovací prostředky, rozebíratelnost konstrukce,      
- ochranná opatření před účinky bludných proudů      
- ochranu před přepětím.</t>
  </si>
  <si>
    <t>SOUBOR</t>
  </si>
  <si>
    <t>Dovoz OK na stavbu a kompletace do jednoho celku pro spřaženou žlb desku    
Vložení mostu do otvoru např. příčným přesunem viz příloha Montáž nosné konstrukce    
Včetně všech pomocných podpěrných konstrukcí a přesuvných drah</t>
  </si>
  <si>
    <t>R428732</t>
  </si>
  <si>
    <t>- výrobní dokumentaci      
- dodání kompletních ložisek požadované kvality      
- přípravu, očištění a úpravy úložných ploch      
- osazení ložisek podle předepsaného technologického předpisu bez ohledu na způsob uložení a kotvení      
- nastavení ložisek, protokolárního měření a vyhodnocení kyvné a kluzné spáry      
- uložení do malty jakéhokoliv druhu včetně dodávky této malty      
- uložení na plastické vložky nebo maltu včetně dodávky této vložky nebo malty      
- uložení na vrstvu plastbetonové malty nebo podobné vrstvy jako ochranu proti průchodu bludných proudů      
- vyplnění kotevních otvorů      
- lešení a podpěrné konstrukce      
- tmelení, těsnění a výplně spar      
- dočasné zpevnění nebo naopak dočasné uvolnění ložisek      
- opatření ložisek znakem výrobce a typovým číslem      
- úpravy, očištění a ošetření okolí ložisek      
- přiměřeným způsobem je nutné zahrnout ustanovení pro TMCH 94 pro kovové konstrukce.</t>
  </si>
  <si>
    <t>567303</t>
  </si>
  <si>
    <t>VRSTVY PRO OBNOVU A OPRAVY ZE ŠTĚRKODRTI</t>
  </si>
  <si>
    <t>Gabion - vsyp</t>
  </si>
  <si>
    <t>(12+24)*0,05*0,6=1.080 [A]</t>
  </si>
  <si>
    <t>spárování 100% plochy zachovávaného zdiva spodní stavby (opěra O1 a Pilíř)</t>
  </si>
  <si>
    <t>KŘÍDLA 01+O2: (14,50*12,43/2+14,7*12,43/2)*2=362.956 [A]  
OPĚRY O1+ O2: (10,13*6,45+2*(10,13*(3,21+2,09)/2))*2=238.055 [B]  
PLOCHA CELKEM (100%): a+b=601.011 [C]</t>
  </si>
  <si>
    <t>702112</t>
  </si>
  <si>
    <t>KABELOVÝ ŽLAB ZEMNÍ VČETNĚ KRYTU SVĚTLÉ ŠÍŘKY PŘES 120 DO 250 MM</t>
  </si>
  <si>
    <t>KAB-K1</t>
  </si>
  <si>
    <t>Plastový žlab s víkem, jen po dl. mostu, barva šedá  
2*(12+0,92+25,76+0,92+12)=103.200 [A]  
podél gabionů: 2*27=54.000 [B]  
a+b=157.200 [C]</t>
  </si>
  <si>
    <t>1. Položka obsahuje:    
 – přípravu podkladu pro osazení    
2. Položka neobsahuje:    
 X    
3. Způsob měření:    
Měří se metr délkový.</t>
  </si>
  <si>
    <t>NÁTĚR</t>
  </si>
  <si>
    <t>4*(7,8+3,2*0,5)=37.600 [A]</t>
  </si>
  <si>
    <t>Položka zahrnuje:    
- dodání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Položka nezahrnuje:    
- ochranné vrstvy, např. geotextilii</t>
  </si>
  <si>
    <t>711132</t>
  </si>
  <si>
    <t>O1:  4,9*5,6+2*6,3=40.040 [A]  
O2:   4,9*5,6+2*6,3=40.040 [B]  
a+b=80.080 [C]</t>
  </si>
  <si>
    <t>711412</t>
  </si>
  <si>
    <t>IZOLACE MOSTOVEK CELOPLOŠNÁ ASFALTOVÝMI PÁSY</t>
  </si>
  <si>
    <t>NK: 2,95*2*25,76=151.984 [A]</t>
  </si>
  <si>
    <t>K1</t>
  </si>
  <si>
    <t>NK, ŽSP + ONS 02  
289=289.000 [A]</t>
  </si>
  <si>
    <t>Položka zahrnuje:    
- kompletní povlaky (i různobarevné)    
- úpravy podkladu (odmaštění, odrezivění, odstranění starých nátěrů a nečistot) a jeho vyspravení    
- provedení nátěru předepsaným postupem a splnění všech požadavků daných technologickým předpisem    
Položka nezahrnuje:    
- x</t>
  </si>
  <si>
    <t>K2</t>
  </si>
  <si>
    <t>oprava PKO po výsunu  
předpoklad opravy cca 10%:   
289*0,10=28.900 [A]</t>
  </si>
  <si>
    <t>beton ochrany IS: 5*27,2=136.000 [A]</t>
  </si>
  <si>
    <t>R75732</t>
  </si>
  <si>
    <t>OCHRANNÁ OPATŘENÍ PROTI PŘEPĚTÍ - JISKŘIŠTĚ</t>
  </si>
  <si>
    <t>81460</t>
  </si>
  <si>
    <t>POTRUBÍ Z TRUB BETONOVÝCH DN DO 800MM</t>
  </si>
  <si>
    <t>B-PR</t>
  </si>
  <si>
    <t>Položka 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(bez ohledu na sklon)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Položka nezahrnuje:    
- zkoušky vodotěsnosti a televizní prohlídku</t>
  </si>
  <si>
    <t>86358</t>
  </si>
  <si>
    <t>POTRUBÍ Z TRUB OCELOVÝCH DN DO 600MM</t>
  </si>
  <si>
    <t>zatrubnění potoka  
3*12,5=37.500 [A]</t>
  </si>
  <si>
    <t>Položka 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(bez ohledu na sklon)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- opláštění dle dokumentace a nutné opravy opláštění při jeho poškození    
Položka nezahrnuje:    
- tlakovou zkoušku ani proplacha dezinfekci</t>
  </si>
  <si>
    <t>87334</t>
  </si>
  <si>
    <t>POTRUBÍ Z TRUB PLASTOVÝCH TLAKOVÝCH SVAŘOVANÝCH DN DO 200MM</t>
  </si>
  <si>
    <t>PLAST</t>
  </si>
  <si>
    <t>Svody odvodnění z nosné konstrukci  
NK1: 3,09+23,185=26.275 [A]</t>
  </si>
  <si>
    <t>Položka 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(bez ohledu na sklon)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Položka nezahrnuje:    
- tlakové zkoušky ani proplach a dezinfekci</t>
  </si>
  <si>
    <t>931183</t>
  </si>
  <si>
    <t>VÝPLŇ DILATAČNÍCH SPAR Z POLYSTYRENU TL 30MM</t>
  </si>
  <si>
    <t>spáry říms  
0,4*8=3,2 [A]</t>
  </si>
  <si>
    <t>Položka zahrnuje:    
- dodávku a osazení předepsaného materiálu    
- očištění ploch spáry před úpravou    
- očištění okolí spáry po úpravě    
Položka nezahrnuje:    
- x</t>
  </si>
  <si>
    <t>93135</t>
  </si>
  <si>
    <t>TĚSNĚNÍ DILATAČ SPAR PRYŽ PÁSKOU NEBO KRUH PROFILEM</t>
  </si>
  <si>
    <t>výplňový provazec  
3,3*8=26,4 [A]</t>
  </si>
  <si>
    <t>931384</t>
  </si>
  <si>
    <t>TĚSNĚNÍ DILATAČNÍCH SPAR SILIKONOVÝM TMELEM PRŮŘEZU DO 400MM2</t>
  </si>
  <si>
    <t>3,3*8=26,4 [A]</t>
  </si>
  <si>
    <t>Položka zahrnuje:    
- dodávku a osazení předepsaného materiálu    
- očištění ploch spáry před úpravou    
- očištění okolí spáry po úpravě    
Položka nezahrnuje:    
- těsnící profil</t>
  </si>
  <si>
    <t>povrchový MZ závěr s gumovým těsněním s úpravou pro železniční mosty s krycí pryžovou deskou,     
těsnící pás na O1 pro rozevření spáry 5 - 80 mm</t>
  </si>
  <si>
    <t>0,256*2+0,215*2+4,8*2=10,5 [A]</t>
  </si>
  <si>
    <t>93261</t>
  </si>
  <si>
    <t>POCHOZÍ ROŠT Z KOMPOZITU - PŘEKRYTÍ ZRCADLA MOSTU</t>
  </si>
  <si>
    <t>Kompozitní rošt s nosnými pásky P5x38, oko 38x38, dodávka, montáž, vč. upevněn</t>
  </si>
  <si>
    <t>2*(0,72*1,425)=2.052 [A]</t>
  </si>
  <si>
    <t>položka zahrnuje:    
- dodání a uložení předepsané konstrukce z předepsaného materiálu včetně vnitrostaveništní a mimostaveništní dopravy    
- veškeré potřebné pomocné práce    
- veškerý pomocný a upevňovací materiál</t>
  </si>
  <si>
    <t>Položka zahrnuje:    
- dodání  čerstvého  betonu  (betonové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    
Položka nezahrnuje:    
- x</t>
  </si>
  <si>
    <t>revizní žebřík: 773=773.000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</si>
  <si>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montážní dokumentace včetně technologického předpisu montáže    
- výplň, těsnění a tmelení spar a spojů    
- čištění konstrukce a odstranění všech vrubů (vrypy, otlačeniny a pod.)    
- veškeré druhy opracování povrchů, včetně úprav pod nátěry a pod izolaci    
- veškeré druhy dílenských základů a základních nátěrů a povlaků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ošetření kotevní oblasti proti vzniku trhlin, vlivu povětrnosti a pod.    
- osazení nivelačních značek, včetně jejich zaměření, označení znakem výrobce a vyznačení letopočtu    
- veškeré druhy protikorozní ochrany a nátěry konstrukcí (pokud je předepsáno v dokumentaci pro zadání stavby)    
- žárové zinkování ponorem nebo žárové stříkání (metalizace) kovem (pokud je předepsáno v dokumentaci pro zadání stavby)    
- zvláštní spojovací prostředky, rozebíratelnost konstrukce (pokud je předepsáno v dokumentaci pro zadání stavby)    
- osazení měřících zařízení a úpravy pro ně (pokud je předepsáno v dokumentaci pro zadání stavby)    
- ochranná opatření před účinky bludných proudů (pokud je předepsáno v dokumentaci pro zadání stavby)    
- ochranu před přepětím (pokud je předepsáno v dokumentaci pro zadání stavby)    
Položka nezahrnuje:    
- x</t>
  </si>
  <si>
    <t>Deska se zhotovitelem mostu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</si>
  <si>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
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</si>
  <si>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odvodnění mostu</t>
  </si>
  <si>
    <t>95,7=95,7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</si>
  <si>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    
Položka nezahrnuje:    
- x</t>
  </si>
  <si>
    <t>očištění zdiva před spárováním, očištění zdiva po otryskání křemičitým pískem</t>
  </si>
  <si>
    <t>KŘÍDLA O1: 7,41*9,17/2+14,43*11,020/2=113,5 [A]     
OPĚRA O1: 8,03*6,42+2*(8,03*(2,3+3,03)/2)=94,4 [B]    
KŘÍDLA O2: 14,50*12,43/2+14,7*12,43/2=181,5 [C]     
OPĚRA O2: 10,13*6,45+2*(10,13*(3,21+2,09)/2)=119,0 [D]   
PLOCHA CELKEM (100%): 1,0*(a+b+c+d)=508,4 [E]</t>
  </si>
  <si>
    <t>Položka zahrnuje:    
- očištění předepsaným způsobem    
- odklizení vzniklého odpadu    
Položka nezahrnuje:    
- x</t>
  </si>
  <si>
    <t>P14</t>
  </si>
  <si>
    <t>otryskání zdiva opěr křemičitým pískem po spárování 100% plochy  
KŘÍDLA O1: 7,41*9,17/2+14,43*11,020/2=113,5 [A]     
OPĚRA O1: 8,03*6,42+2*(8,03*(2,3+3,03)/2)=94,4 [B]    
KŘÍDLA O2: 14,50*12,43/2+14,7*12,43/2=181,5 [C]     
OPĚRA O2: 10,13*6,45+2*(10,13*(3,21+2,09)/2)=119,0 [D]   
PLOCHA CELKEM (100%): 1,0*(a+b+c+d)=508,4 [E]</t>
  </si>
  <si>
    <t>OPĚRA O1: 3,96*(0,93+0,89)*0,68+3,37*(3,48+3,42)*6,52-3,37*1,56*2,49=143.420 [A]  
OPĚRA O2: 4,11*(0,82+0,89)*0,68+3,37*(3,47+3,54)*6,54-3,37*2,51*1,79=144.137 [B]  
a+b=287.557 [C]</t>
  </si>
  <si>
    <t>odstranění staré nosné konstrukce pomocí silničního jeřábu     
včetně kovového mostního vybavení - zábradlí, podlahy, ložiska    
odhad hmotnosti dle přílohy 14 předpisu SŽDC S5 Správa mostních objektů</t>
  </si>
  <si>
    <t>1*30=30.000 [A]</t>
  </si>
  <si>
    <t>79</t>
  </si>
  <si>
    <t>96713</t>
  </si>
  <si>
    <t>VYBOURÁNÍ ČÁSTÍ KONSTRUKCÍ KAMENNÝCH NA MC</t>
  </si>
  <si>
    <t>Ubourání úložného prahu a části křídel O1 a úložného prahu P1</t>
  </si>
  <si>
    <t>80</t>
  </si>
  <si>
    <t>P16</t>
  </si>
  <si>
    <t>4*2=8.000 [A]</t>
  </si>
  <si>
    <t>Položka zahrnuje:    
- veškerou manipulaci s vybouranou sutí a hmotami včetně uložení na skládku    
- veškeré další práce plynoucí z technologického předpisu a z platných předpisů    
Položka nezahrnuje:    
- poplatek za skládku, který se vykazuje v položce 0141** (s výjimkou malého množství bouraného materiálu, kde je možné poplatek zahrnout do jednotkové ceny bourání – tento fakt musí být uveden v doplňujícím textu k položce)</t>
  </si>
  <si>
    <t>81</t>
  </si>
  <si>
    <t>Včetně PKO a kotvení, viz příloha 6.4 OK - zábradlí, vč. úpravy dilatace</t>
  </si>
  <si>
    <t>3,91*4+2*26,140=67.920 [A]</t>
  </si>
  <si>
    <t>položka zahrnuje:      
dodání zábradlí včetně předepsané povrchové úpravy      
kotvení sloupků, t.j. kotevní desky, šrouby z nerez oceli, vrty a zálivku, pokud zadávací dokumentace nestanoví jinak      
případné nivelační hmoty pod kotevní desky</t>
  </si>
  <si>
    <t>82</t>
  </si>
  <si>
    <t>R921920</t>
  </si>
  <si>
    <t>SILNIČNÍ PANELY ŠÍŘKY 1 M V PŘECHODU TĚLES</t>
  </si>
  <si>
    <t>silniční panely 1,5 x 3,0 x 0,215</t>
  </si>
  <si>
    <t>O1: 5+6+3*2+5*2=27,0 [A]   
O2: 5+6=11,0 [B]   
A+B=38,0 [C]</t>
  </si>
  <si>
    <t>1. Položka obsahuje:      
 – dodání a pokládka panelů včetně lože      
 – příplatky za ztížené podmínky vyskytující se při zřízení kolejových vah, např. za překážky na straně koleje apod.      
2. Položka neobsahuje:      
 – zemní práce      
 – hutnění podloží      
 – zřízení, pronájem a odstranění dopravního značení objízdné trasy      
3. Způsob měření:      
Měří se metr délkový.</t>
  </si>
  <si>
    <t>83</t>
  </si>
  <si>
    <t>ZATĚŽ ZKOUŠKA MOSTU STATIC 1.POLE DO 300M2</t>
  </si>
  <si>
    <t>potřebná zátěž, 2 zat. stavy</t>
  </si>
  <si>
    <t>- podklady a dokumentaci zkoušky      
- výrobní dokumentace potřebných zařízení      
- stavební práce spojené s přípravou a provedením zkoušky (zřízení a odstranění)      
- veškerá zkušební zařízení vč. opotřebení a nájmu      
- výpomoce při vlastní zkoušce      
- dodání zatěžovacích prostředků a hmot, manipulaci s nimi a jejich opotřebení a nájem      
- přeprava zatěžovacích prostředků a hmot na stavbu a zpět, včetně zajížďky k váze a vážních poplatků      
- provedení vlastní zkoušky a její vyhodnocení, včetně všech měření a dalších potřebných činností</t>
  </si>
  <si>
    <t>D.2.1.5</t>
  </si>
  <si>
    <t>Ostatní inženýrské objekty - přeložky kabelů</t>
  </si>
  <si>
    <t xml:space="preserve">  SO 11-30-01</t>
  </si>
  <si>
    <t>Přeložka kabelu CTD v km 35,515-36,020</t>
  </si>
  <si>
    <t>SO 11-30-01</t>
  </si>
  <si>
    <t>02910</t>
  </si>
  <si>
    <t>OSTATNÍ POŽADAVKY - ZEMĚMĚŘIČSKÁ MĚŘENÍ</t>
  </si>
  <si>
    <t>popis položky</t>
  </si>
  <si>
    <t>výkaz výměr: 1% z odhadované ceny SO</t>
  </si>
  <si>
    <t>popis položky: jáma pro komoru pro uložení v provizorním stavu</t>
  </si>
  <si>
    <t>výkaz výměr 1m3</t>
  </si>
  <si>
    <t>13283</t>
  </si>
  <si>
    <t>HLOUBENÍ RÝH ŠÍŘ DO 2M PAŽ I NEPAŽ TŘ. II</t>
  </si>
  <si>
    <t>výkaz výměr 410 m x 0,35 x 0,8 - trasy mimo mostní konstrukce obou mostů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</si>
  <si>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</si>
  <si>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</si>
  <si>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</si>
  <si>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PSV - montážní práce</t>
  </si>
  <si>
    <t>701003</t>
  </si>
  <si>
    <t>BETONOVÝ OZNAČNÍK</t>
  </si>
  <si>
    <t>místa definitivních spojek</t>
  </si>
  <si>
    <t>výkaz výměr 3 ks</t>
  </si>
  <si>
    <t>Technická specifikace položky odpovídá příslušné cenové soustavě</t>
  </si>
  <si>
    <t>701005</t>
  </si>
  <si>
    <t>VYHLEDÁVACÍ MARKER ZEMNÍ S MOŽNOSTÍ ZÁPISU</t>
  </si>
  <si>
    <t>popis položky: obě strany mostů a tunelu</t>
  </si>
  <si>
    <t>výkaz výměr 6 ks</t>
  </si>
  <si>
    <t>popis položky: trasy mimo mostní konstrukci do dosažení předepsané hloubky uložení</t>
  </si>
  <si>
    <t>výkaz výměr: 360 m dle výkopu</t>
  </si>
  <si>
    <t>702312</t>
  </si>
  <si>
    <t>ZAKRYTÍ KABELŮ VÝSTRAŽNOU FÓLIÍ ŠÍŘKY PŘES 20 DO 40 CM</t>
  </si>
  <si>
    <t>popis položky: trasy mimo mostní konstrukci</t>
  </si>
  <si>
    <t>výkaz výměr: 360 m</t>
  </si>
  <si>
    <t>702830</t>
  </si>
  <si>
    <t>VYČIŠTĚNÍ STÁVAJÍCÍHO KABELOVÉHO PROSTUPU ZE ŽLABŮ</t>
  </si>
  <si>
    <t>popis položky: stávající žlab na mostě km 35,579</t>
  </si>
  <si>
    <t>výkaz výměr: 45 m</t>
  </si>
  <si>
    <t>702902</t>
  </si>
  <si>
    <t>ZASYPÁNÍ KABELOVÉHO ŽLABU VRSTVOU Z PŘESÁTÉHO PÍSKU SVĚTLÉ ŠÍŘKY PŘES 120 DO 250 MM</t>
  </si>
  <si>
    <t>703211</t>
  </si>
  <si>
    <t>KABELOVÝ ŽLAB NOSNÝ/DRÁTĚNÝ ŽÁROVĚ ZINKOVANÝ VČETNĚ UPEVNĚNÍ A PŘÍSLUŠENSTVÍ SVĚTLÉ ŠÍŘKY DO 100 MM</t>
  </si>
  <si>
    <t>popis položky: trasa na novém mostě</t>
  </si>
  <si>
    <t>výkaz výměr: 70 m</t>
  </si>
  <si>
    <t>703311</t>
  </si>
  <si>
    <t>KRYT K NOSNÉMU ŽLABU/ROŠTU ŽÁROVĚ ZINKOVANÝ VČETNĚ UPEVNĚNÍ A PŘÍSLUŠENSTVÍ SVĚTLÉ ŠÍŘKY DO 100 MM</t>
  </si>
  <si>
    <t>709110</t>
  </si>
  <si>
    <t>PROVIZORNÍ ZAJIŠTĚNÍ KABELU VE VÝKOPU</t>
  </si>
  <si>
    <t>popis položky: pomocné práce při provizorním stavu</t>
  </si>
  <si>
    <t>výkaz výměr: 30 ks - předpoklad potřeb</t>
  </si>
  <si>
    <t>709310</t>
  </si>
  <si>
    <t>VYPODLOŽENÍ, ODDĚLENÍ A KRYTÍ SPOJKY NEBO ODBOČNICE PRO KABEL DO 10 KV</t>
  </si>
  <si>
    <t>popis položky: ochrana nových spojek</t>
  </si>
  <si>
    <t>výkaz výměr: 4 ks</t>
  </si>
  <si>
    <t>709611</t>
  </si>
  <si>
    <t>DEMONTÁŽ KABELOVÉHO ŽLABU/LIŠTY VČETNĚ KRYTU</t>
  </si>
  <si>
    <t>popis položky: stávající trasy</t>
  </si>
  <si>
    <t>výkaz výměr: 145 + 8 m dle stávající dokumentace</t>
  </si>
  <si>
    <t>709612</t>
  </si>
  <si>
    <t>DEMONTÁŽ CHRÁNIČKY/TRUBKY</t>
  </si>
  <si>
    <t>výkaz výměr: 50 m dle stávající dokumentace</t>
  </si>
  <si>
    <t>742P17</t>
  </si>
  <si>
    <t>VYHLEDÁNÍ STÁVAJÍCÍHO KABELU (MĚŘENÍ, SONDA)</t>
  </si>
  <si>
    <t>popis položky: obě strany mostů a tunelu, spojky</t>
  </si>
  <si>
    <t>výkaz výměr: 9 ks</t>
  </si>
  <si>
    <t>75H141</t>
  </si>
  <si>
    <t>STOŽÁR (SLOUP) OCELOVÝ DO 10 M</t>
  </si>
  <si>
    <t>popis položky: pomocné konstrukce při provizorním stavu, viz technická zpráva</t>
  </si>
  <si>
    <t>výkaz výměr: 3 ks - předpoklad potřeb</t>
  </si>
  <si>
    <t>75H14Y</t>
  </si>
  <si>
    <t>STOŽÁR (SLOUP) OCELOVÝ - DEMONTÁŽ</t>
  </si>
  <si>
    <t>popis položky: pomocné konstrukce při provizorním stavu - demontáž</t>
  </si>
  <si>
    <t>75H221</t>
  </si>
  <si>
    <t>UPEVNĚNÍ NA OBJEKTU, UPEVŇOVACÍ HÁK</t>
  </si>
  <si>
    <t>75H322</t>
  </si>
  <si>
    <t>KABEL ZÁVĚSNÝ METALICKÝ PRŮMĚR ŽÍLY 0,8 MM DO 10XN</t>
  </si>
  <si>
    <t>KMČTYŘKA</t>
  </si>
  <si>
    <t>popis položky: provizorium</t>
  </si>
  <si>
    <t>výkaz výměr: 100 m 10XN (kabel 5XN se ruší)</t>
  </si>
  <si>
    <t>75H32Y</t>
  </si>
  <si>
    <t>KABEL ZÁVĚSNÝ METALICKÝ PRŮMĚR ŽÍLY 0,8 MM - DEMONTÁŽ</t>
  </si>
  <si>
    <t>popis položky: demontáž provizoria</t>
  </si>
  <si>
    <t>výkaz výměr: 100 m 10XN</t>
  </si>
  <si>
    <t>75H412</t>
  </si>
  <si>
    <t>KABEL ZÁVĚSNÝ OPTICKÝ DO 4 KN DO 36 VLÁKEN</t>
  </si>
  <si>
    <t>KMVLÁKMO</t>
  </si>
  <si>
    <t>výkaz výměr: 24 vláken x 550 m (v kuse celá délka bez spojkování)</t>
  </si>
  <si>
    <t>75H41Y</t>
  </si>
  <si>
    <t>KABEL ZÁVĚSNÝ OPTICKÝ DO 4 KN - DEMONTÁŽ</t>
  </si>
  <si>
    <t>75H621</t>
  </si>
  <si>
    <t>ZÁVĚSNÉ OCELOVÉ LANO</t>
  </si>
  <si>
    <t>výkaz výměr: 100 m včetně délky k upevnění</t>
  </si>
  <si>
    <t>Technická specifikace - viz technická zpráva</t>
  </si>
  <si>
    <t>75H62Y</t>
  </si>
  <si>
    <t>ZÁVĚSNÉ OCELOVÉ LANO - DEMONTÁŽ</t>
  </si>
  <si>
    <t>Technická specifikace - viz technická zpráva, odstranění provizoria</t>
  </si>
  <si>
    <t>75I322</t>
  </si>
  <si>
    <t>KABEL ZEMNÍ DVOUPLÁŠŤOVÝ S PANCÍŘEM PRŮMĚRU ŽÍLY 0,8 MM DO 25XN</t>
  </si>
  <si>
    <t>popis položky: metalická úložná část provizoria</t>
  </si>
  <si>
    <t>výkaz výměr: 570 m - 100 m závěs, 10XN0,8</t>
  </si>
  <si>
    <t>75I32Y</t>
  </si>
  <si>
    <t>KABEL ZEMNÍ DVOUPLÁŠŤOVÝ S PANCÍŘEM PRŮMĚRU ŽÍLY 0,8 MM - DEMONTÁŽ</t>
  </si>
  <si>
    <t>75I52X</t>
  </si>
  <si>
    <t>KABEL ZEMNÍ KOMBINOVANÝ DVOUPLÁŠŤOVÝ S PANCÍŘEM - MONTÁŽ</t>
  </si>
  <si>
    <t>výkaz výměr: 525 m</t>
  </si>
  <si>
    <t>75I52Y</t>
  </si>
  <si>
    <t>KABEL ZEMNÍ KOMBINOVANÝ DVOUPLÁŠŤOVÝ S PANCÍŘEM - DEMONTÁŽ</t>
  </si>
  <si>
    <t>výkaz výměr: 525 m, demontáž před realizací</t>
  </si>
  <si>
    <t>75ID21</t>
  </si>
  <si>
    <t>PLASTOVÁ ZEMNÍ KOMORA PRO ULOŽENÍ SPOJKY</t>
  </si>
  <si>
    <t>výkaz výměr: 1 ks</t>
  </si>
  <si>
    <t>75IH62</t>
  </si>
  <si>
    <t>UKONČENÍ KABELU OPTICKÉHO DO 36 VLÁKEN</t>
  </si>
  <si>
    <t>výkaz výměr: 4 ks - provizorní a definitivní montáž optické části</t>
  </si>
  <si>
    <t>75IH71</t>
  </si>
  <si>
    <t>UKONČENÍ KABELU SMRŠŤOVACÍ KONCOVKA DO 40 MM</t>
  </si>
  <si>
    <t>výkaz výměr: 4 ks - oba odřezané konce</t>
  </si>
  <si>
    <t>75II11</t>
  </si>
  <si>
    <t>SPOJKA PRO CELOPLASTOVÉ KABELY BEZ PANCÍŘE DO 100 ŽIL</t>
  </si>
  <si>
    <t>výkaz výměr: 3 ks - definitivní montáž metalického kabelu včetně obnovy výpichu pro VTO</t>
  </si>
  <si>
    <t>75II21</t>
  </si>
  <si>
    <t>SPOJKA PRO CELOPLASTOVÉ KABELY S PANCÍŘEM - DEMONTÁŽ</t>
  </si>
  <si>
    <t>výkaz výměr: 2 ks</t>
  </si>
  <si>
    <t>75II2Y</t>
  </si>
  <si>
    <t>SPOJKA PRO CELOPLASTOVÉ KABELY S PANCÍŘEM DO 100 ŽIL</t>
  </si>
  <si>
    <t>výkaz výměr: 2 ks metalická část provizoria</t>
  </si>
  <si>
    <t>75II71</t>
  </si>
  <si>
    <t>SPOJKA OPTICKÁ DO 72 VLÁKEN</t>
  </si>
  <si>
    <t>výkaz výměr: 3 ks  - provizorní a definitivní</t>
  </si>
  <si>
    <t>75II7X</t>
  </si>
  <si>
    <t>SPOJKA OPTICKÁ - MONTÁŽ</t>
  </si>
  <si>
    <t>75II7Y</t>
  </si>
  <si>
    <t>SPOJKA OPTICKÁ - DEMONTÁŽ</t>
  </si>
  <si>
    <t>výkaz výměr: 2 ks  - provizorní</t>
  </si>
  <si>
    <t>75IJ12</t>
  </si>
  <si>
    <t>MĚŘENÍ JEDNOSMĚRNÉ NA SDĚLOVACÍM KABELU</t>
  </si>
  <si>
    <t>výkaz výměr: 30 párů</t>
  </si>
  <si>
    <t>75IJ15</t>
  </si>
  <si>
    <t>MĚŘENÍ A VYROVNÁNÍ KAPACITNÍCH NEROVNOVÁH NA MÍSTNÍM SDĚLOVACÍM KABELU, KABEL DO 8 KM DÉLKY, 1 ČTYŘKA</t>
  </si>
  <si>
    <t>ÚSEK</t>
  </si>
  <si>
    <t>výkaz výměr: 10 čtyřek</t>
  </si>
  <si>
    <t>75IK11</t>
  </si>
  <si>
    <t>MĚŘENÍ STÁVAJÍCÍHO OPTICKÉHO KABELU</t>
  </si>
  <si>
    <t>VLÁKNO</t>
  </si>
  <si>
    <t>výkaz výměr: 3x 16 vláken, před zahájením prací, po montáži provizoria a závěrečné</t>
  </si>
  <si>
    <t xml:space="preserve">  SO 11-30-02</t>
  </si>
  <si>
    <t>Přeložka kabelu SSZT v km 35,515-36,020</t>
  </si>
  <si>
    <t>SO 11-30-02</t>
  </si>
  <si>
    <t>výkaz výměr</t>
  </si>
  <si>
    <t>popis položky: odkopávky krátkých úseků mimo společné trasy s SO 11-30-01</t>
  </si>
  <si>
    <t>výkaz výměr 20 m x 0,35 x 0,8</t>
  </si>
  <si>
    <t>výkaz výměr 10 m x 0,35 x 0,8</t>
  </si>
  <si>
    <t>výkaz výměr: 360 m dle výkopu, samostatný žlab pro SSZT</t>
  </si>
  <si>
    <t>popis položky: obě strany mostu</t>
  </si>
  <si>
    <t>75A151</t>
  </si>
  <si>
    <t>KABEL METALICKÝ SE STÍNĚNÍM DO 12 PÁRŮ - DODÁVKA</t>
  </si>
  <si>
    <t>KMPÁR</t>
  </si>
  <si>
    <t>výkaz výměr: 470 m x 3P</t>
  </si>
  <si>
    <t>75A217</t>
  </si>
  <si>
    <t>ZATAŽENÍ A SPOJKOVÁNÍ KABELŮ DO 12 PÁRŮ - MONTÁŽ</t>
  </si>
  <si>
    <t>75E127</t>
  </si>
  <si>
    <t>CELKOVÁ PROHLÍDKA ZAŘÍZENÍ A VYHOTOVENÍ REVIZNÍ ZPRÁVY</t>
  </si>
  <si>
    <t>HOD</t>
  </si>
  <si>
    <t>výkaz výměr: 2 pracovní dny</t>
  </si>
  <si>
    <t>75E137</t>
  </si>
  <si>
    <t>PŘEZKOUŠENÍ VLAKOVÝCH CEST</t>
  </si>
  <si>
    <t>výkaz výměr: oba směry</t>
  </si>
  <si>
    <t>75E147</t>
  </si>
  <si>
    <t>PŘEZKOUŠENÍ A REGULACE AUTOMATICKÉHO BLOKU</t>
  </si>
  <si>
    <t>výkaz výměr:</t>
  </si>
  <si>
    <t>popis položky: provizorium, včetně odřezání kabelu</t>
  </si>
  <si>
    <t>75IH7Y</t>
  </si>
  <si>
    <t>UKONČENÍ KABELU SMRŠŤOVACÍ KONCOVKA - DEMONTÁŽ</t>
  </si>
  <si>
    <t xml:space="preserve">  SO 12-30-01</t>
  </si>
  <si>
    <t>Přeložka kabelu CTD v km 37,480</t>
  </si>
  <si>
    <t>SO 12-30-01</t>
  </si>
  <si>
    <t>02742</t>
  </si>
  <si>
    <t>PROVIZORNÍ LÁVKY</t>
  </si>
  <si>
    <t>výkaz výměr: 25m x 0,2</t>
  </si>
  <si>
    <t>výkaz výměr 50 m x 0,35 x 0,8</t>
  </si>
  <si>
    <t>výkaz výměr 2 ks</t>
  </si>
  <si>
    <t>výkaz výměr: 20 m provizorní a 30 m dle finálního uložení</t>
  </si>
  <si>
    <t>výkaz výměr: 30 m</t>
  </si>
  <si>
    <t>výkaz výměr: 31 m stáv. dle stávající dokumentace a 20 m provizoria</t>
  </si>
  <si>
    <t>75I22X</t>
  </si>
  <si>
    <t>KABEL ZEMNÍ DVOUPLÁŠŤOVÝ BEZ PANCÍŘE PRŮMĚRU ŽÍLY 0,8 MM - MONTÁŽ</t>
  </si>
  <si>
    <t>výkaz výměr:2x 50 m - provizorní a definitivní</t>
  </si>
  <si>
    <t>75I22Y</t>
  </si>
  <si>
    <t>KABEL ZEMNÍ DVOUPLÁŠŤOVÝ BEZ PANCÍŘE PRŮMĚRU ŽÍLY 0,8 MM - DEMONTÁŽ</t>
  </si>
  <si>
    <t>výkaz výměr: 20 párů</t>
  </si>
  <si>
    <t>výkaz výměr: 16 vláken před zahájením prací, 16 vláken po provizorní překládce, závěrečné provést společně s SO 11-30-01</t>
  </si>
  <si>
    <t xml:space="preserve">  SO 12-30-02</t>
  </si>
  <si>
    <t>Přeložka kabelu SSZT v km 37,480</t>
  </si>
  <si>
    <t>SO 12-30-02</t>
  </si>
  <si>
    <t>popis položky: odkopávky krátkých úseků mimo společné trasy s SO 12-30-01</t>
  </si>
  <si>
    <t>výkaz výměr: 2x 50 m x 3P - provizorní a definitivní stranová překládka</t>
  </si>
  <si>
    <t>75A218</t>
  </si>
  <si>
    <t>ZATAŽENÍ A SPOJKOVÁNÍ KABELŮ DO 12 PÁRŮ - DEMONTÁŽ</t>
  </si>
  <si>
    <t>výkaz výměr: provést společně po ukončení prací na SO 11-30-02 a 12-30-02</t>
  </si>
  <si>
    <t>D.2.1.7</t>
  </si>
  <si>
    <t>Tunely</t>
  </si>
  <si>
    <t xml:space="preserve">  SO 11-40-01</t>
  </si>
  <si>
    <t>Tunel ev.č. 009 - Malý Plaský</t>
  </si>
  <si>
    <t>SO 11-40-01</t>
  </si>
  <si>
    <t>02750</t>
  </si>
  <si>
    <t>POMOC PRÁCE ZŘÍZ NEBO ZAJIŠŤ LEŠENÍ</t>
  </si>
  <si>
    <t>03450</t>
  </si>
  <si>
    <t>STAVEBNÍ VYBAVENÍ STABILNÍ PRO VÝROBU STLAČ VZDUCHU</t>
  </si>
  <si>
    <t>větrání po dobu čištění ostění,aplikace stříkaného betonu a bourání ostění</t>
  </si>
  <si>
    <t>hornina a zemina tř.2    
odpad z čištění příkopů</t>
  </si>
  <si>
    <t>(263,5+27,2)*2,4=697.680 [A]  
2*1,9=3.800 [B]  
a+b=701.480 [C]</t>
  </si>
  <si>
    <t>R02911</t>
  </si>
  <si>
    <t>ZAMĚŘENÍ TUNELOVÝCH PASŮ A VYHODNOCENÍ PRŮJEZDNÉHO PRŮŘEZU</t>
  </si>
  <si>
    <t>Položka zahrnuje zaměření tunelové trouby ve vztahu ke geometrickým parametrům koleje včetně zjištění a potvrzení požadované prostorové průchodnosti tunelu dle SŽ S6. 
Po sanaci tunelového ostění bude provedeno zaměření tunelových pasů 3D scannerem a zaměření bude porovnáno s průjezdným profilem dle ČSN 737508, 
obrys vozidel Z-GCZ3 pro projektovanou polohou koleje tak, aby bylo prokázáno, že nedochází ke kolizi průjezdného profilu s tunelovým ostěním.</t>
  </si>
  <si>
    <t>Položka zahrnuje:  
- veškeré náklady spojené s objednatelem požadovanými pracemi  
Položka nezahrnuje:  
- x</t>
  </si>
  <si>
    <t>oblast kolem výústního objektu kanalizace</t>
  </si>
  <si>
    <t>V ploše rýhy pro kanalizaci mimo železniční těleso</t>
  </si>
  <si>
    <t>(12,44+75)*0,2=17,49 [A]</t>
  </si>
  <si>
    <t>12273</t>
  </si>
  <si>
    <t>ODKOPÁVKY A PROKOPÁVKY OBECNÉ TŘ. I</t>
  </si>
  <si>
    <t>Odkop pro zřízení výústního objektu, viz výkres 025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</si>
  <si>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</si>
  <si>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Čištění nadportálového příkopu</t>
  </si>
  <si>
    <t>129945</t>
  </si>
  <si>
    <t>ČIŠTĚNÍ POTRUBÍ DN DO 300MM</t>
  </si>
  <si>
    <t>čištění potrubí tunelové stoky po ukončení prací  
TELEVIZNÍ PROHLÍDKA POTRUBÍ, kamerová zkouška potrubí tunelové stoky po ukončení prací, 
položka zahrnuje prohlídku potrubí televizní kamerou, záznam prohlídky na nosičích DVD a vyhotovení závěrečného písemného protokolu.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</si>
  <si>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</si>
  <si>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</si>
  <si>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</si>
  <si>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Výkop rýhy pro středovou stoku v hornině tř. I, viz výkres 004 a 021 - 022 - předpoklad 25% objemu</t>
  </si>
  <si>
    <t>0,25*94,425=23,61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</si>
  <si>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</si>
  <si>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Hloubení rýhy pro středovou stoku v hornině tř. II, viz výkres 004 a 021 - 022 - předpoklad 75% objemu</t>
  </si>
  <si>
    <t>0,75*95,425=71,57 [A]</t>
  </si>
  <si>
    <t>13843</t>
  </si>
  <si>
    <t>DOLAMOVÁNÍ HLOUBENÝCH VYKOPÁVEK TŘ. II</t>
  </si>
  <si>
    <t>úprava pláně tunelového dna pod zastiženým skalním podložím na základě kopaných sond - rezerva 30%</t>
  </si>
  <si>
    <t>1,3*142,2135=184,88 [A]</t>
  </si>
  <si>
    <t>Zásyp rýh a výkopů šachet ze zhutnitelného a nenamrzavého materiálu. Hutnit po vrstvách max. 300 mm. Míra hutnění v drážním tělese 100 % PS a v zeleném pásu 95 % PS. Rezerva 20%</t>
  </si>
  <si>
    <t>1,2*29,84=35,81 [A]</t>
  </si>
  <si>
    <t>17581</t>
  </si>
  <si>
    <t>OBSYP POTRUBÍ A OBJEKTŮ Z NAKUPOVANÝCH MATERIÁLŮ</t>
  </si>
  <si>
    <t>obsyp - štěrk frakce 16/32, hutnit na min. Id=0,8 po stranách trouby     
Kompletní provedení vč. případného nákupu a dodávky materiálu, vč. všech     
souvisejících prací (např. natěžení, dopravy, uložení, hutnění apod.).     
Rezerva 20%</t>
  </si>
  <si>
    <t>1,2*29,64=35,57 [A]</t>
  </si>
  <si>
    <t>18221</t>
  </si>
  <si>
    <t>ROZPROSTŘENÍ ORNICE VE SVAHU V TL DO 0,10M</t>
  </si>
  <si>
    <t>kolem výústního objektu kanalizace</t>
  </si>
  <si>
    <t>12,44+75=87,44 [A]</t>
  </si>
  <si>
    <t>kolem výústního objektu</t>
  </si>
  <si>
    <t>R144141</t>
  </si>
  <si>
    <t>RAŽENÍ BOČ VÝRUB PRŮŘEZŮ TT 1 HOR SUCHÁ BEZ TRHAVIN DOVRCH</t>
  </si>
  <si>
    <t>dotěžení horniny pro výklenek - celkem 5 ks (přerážený výklenek v TP5 je uvažován jako rezerva plným objemem), rezerva 20% na nadvýlom v rozvolněné zóně kolem původního výrubu</t>
  </si>
  <si>
    <t>1,18*5*1,2=7,08 [A]</t>
  </si>
  <si>
    <t>21461E</t>
  </si>
  <si>
    <t>SEPARAČNÍ GEOTEXTILIE DO 500G/M2</t>
  </si>
  <si>
    <t>geotextilie mezi rýhou tunelové stoky a kolejovým ložem 500 g/m2, rezerva 10%</t>
  </si>
  <si>
    <t>1,5*(159,82-26,66)*1,1=219,71 [A]</t>
  </si>
  <si>
    <t>272315</t>
  </si>
  <si>
    <t>ZÁKLADY Z PROSTÉHO BETONU DO C30/37</t>
  </si>
  <si>
    <t>Základy kolem výustního objektu kanalizace z betonu C30/37 XC4 XF3 XA1 (CO2)  - viz výkres 025</t>
  </si>
  <si>
    <t>272325</t>
  </si>
  <si>
    <t>ZÁKLADY ZE ŽELEZOBETONU DO C30/37</t>
  </si>
  <si>
    <t>základy výklenků z betonu C30/37 XC3 XF3</t>
  </si>
  <si>
    <t>(2*1,815+1,9)*0,3*0,35*5=2,90 [A]</t>
  </si>
  <si>
    <t>272365</t>
  </si>
  <si>
    <t>VÝZTUŽ ZÁKLADŮ Z OCELI 10505, B500B</t>
  </si>
  <si>
    <t>Základové pasy výklenků</t>
  </si>
  <si>
    <t>5*0,061=0,31 [A]</t>
  </si>
  <si>
    <t>R281662</t>
  </si>
  <si>
    <t>INJEKTOVÁNÍ NÍZKOTLAKÉ Z CHEMICKÝCH POJIV V PODZEMÍ</t>
  </si>
  <si>
    <t>Těsnící injektáž zavlhlých míst v ploše i v dilatacích - specifikace viz příloha 007</t>
  </si>
  <si>
    <t>118,2+31,7=149,90 [A]</t>
  </si>
  <si>
    <t>R286312</t>
  </si>
  <si>
    <t>KOTVY SAMOZÁVRTNÉ V PODZEMÍ DL DO 3M ÚNOS DO 100KN</t>
  </si>
  <si>
    <t>Dočasné i tervalé kotvení překladů nad výklenky, injektáž cementová, povrchová úprava tyčí galvanizace</t>
  </si>
  <si>
    <t>9*5=45,00 [A]</t>
  </si>
  <si>
    <t>Dozdění vypadaných kamenů v portálu a v tunelové klenbě. Specifikace viz příloha 007.</t>
  </si>
  <si>
    <t>4,2*0,8=3,36 [A]</t>
  </si>
  <si>
    <t>36240</t>
  </si>
  <si>
    <t>PRIM OSTĚNÍ TUNELU ZE STŘÍKANÉHO BETONU</t>
  </si>
  <si>
    <t>Podkladní a vyrovnávací vrstva stříkaného betonu SB 30 (C25/30) typ II/J2 XC3 XF1 XA1 (CO2) (neprovzdušněný).    
Tl. vrstvy min. 50 mm, rezerva 100%</t>
  </si>
  <si>
    <t>0,181*5,67*5*2=10,26 [A]</t>
  </si>
  <si>
    <t>366365</t>
  </si>
  <si>
    <t>VÝZTUŽ DEFINITIVNÍHO OSTĚNÍ TUNELU Z BET OCELI 10505, B500B</t>
  </si>
  <si>
    <t>Výkaz výztuže viz výkres 006</t>
  </si>
  <si>
    <t>(0,53019+0,10575)*5=3,18 [A]</t>
  </si>
  <si>
    <t>Popisy prací zahrnují veškerý materiál, výrobky a polotovary, včetně mimostaveništní a vnitrostaveništní dopravy (rovněž přesuny), včetně naložení a složení, případně s uložením;     
- dodání betonářské výztuže v požadované kvalitě, stříhání, řezání, ohýbání a spojování do všech požadovaných tvarů (vč. armakošů) a uložení s požadovaným zajištěním polohy a krytí výztuže betonem;     
- veškeré svary nebo jiné spoje výztuže;     
- pomocné konstrukce a práce pro osazení a upevnění výztuže;     
- zednické výpomoci pro montáž betonářské výztuže;     
- úpravy výztuže pro osazení doplňkových konstrukcí;     
- ochranu výztuže do doby jejího zabetonování;     
- úpravy výztuže pro zřízení železobetonových kloubů, kotevních prvků, závěsných ok a doplňkových konstrukcí;     
- veškerá opatření pro zajištění soudržnosti výztuže a betonu;     
- vodivé propojení výztuže, které je součástí ochrany konstrukce proti vlivům bludných proudů, vyvedení do měřících skříní nebo míst pro měření bludných proudů (vlastní měřící skříně se uvádějí položkami SD 74 - pol.č.74432);     
- povrchovou antikorozní úpravu výztuže;     
- separaci výztuže;     
- osazení měřících zařízení a úpravy pro ně;     
- osazení měřících skříní nebo míst pro měření bludných proudů.</t>
  </si>
  <si>
    <t>36640</t>
  </si>
  <si>
    <t>DEFIN OSTĚNÍ TUNELU ZE STŘÍKANÉHO BETONU</t>
  </si>
  <si>
    <t>Ostění ze stříkaného betonu SB 30 (C25/30) typ II/J2 XC3 XF1 XA1 (CO2) (neprovzdušněný). Plochy stěn a stropu odečteny z výkresu 006, rezerva 10% na nerovnosti podkladu</t>
  </si>
  <si>
    <t>(2*2,872+4,9+1,5)*0,25*5*1,1=16,70 [A]</t>
  </si>
  <si>
    <t>417325</t>
  </si>
  <si>
    <t>ZTUŽUJÍCÍ PÁSY ZE ŽELEZOBETONU DO C30/37</t>
  </si>
  <si>
    <t>ŽB překlady nad výklenky, beton C30/37 XC3 XF3. Provedení včetně těsnící injektáže pracovních spár dle výkresu 005. Tvar a výztuž viz výkres 006. Plocha příčného řezu odečtena elektronicky. Rezerva 15% na nerovnosti + plnící otvory</t>
  </si>
  <si>
    <t>0,11*3,5*5*1,15=2,21 [A]</t>
  </si>
  <si>
    <t>417365</t>
  </si>
  <si>
    <t>VÝZTUŽ ZTUŽUJÍCÍCH PÁSŮ Z BETONÁŘSKÉ OCELI 10505, B500B</t>
  </si>
  <si>
    <t>Výztuž žb překladů nad výklenky. Specifikace výztuže viz výk. 006</t>
  </si>
  <si>
    <t>0,07551*5=0,38 [A]</t>
  </si>
  <si>
    <t>451315</t>
  </si>
  <si>
    <t>PODKLADNÍ A VÝPLŇOVÉ VRSTVY Z PROSTÉHO BETONU C30/37</t>
  </si>
  <si>
    <t>Podkladní beton pod základovými pasy výklenků, pod dlažbou výustního objektu a rezerva na vyrovnání tunelového dna tl. 0,1 m - 40% povrchu, průměrná šířka 3,6 m, beton  C30/37 XC4 XF3 XA1 (CO2), rezerva 40% na vyrovnání vybouraného podkladu</t>
  </si>
  <si>
    <t>(0,05*(2*1.815+1.9)+0,45+0,4*132,8*3,6*0,1*1,4)*1,4=38,50 [A]</t>
  </si>
  <si>
    <t>ŠP podsyp pod dlažbu výustního objektu, zpevnění kolem paty svahu štěrkem frakce 32/63 - viz výkres 025</t>
  </si>
  <si>
    <t>0,45+0,37*1,1=0,86 [A]</t>
  </si>
  <si>
    <t>položka zahrnuje dodávku předepsaného kameniva, mimostaveništní a vnitrostaveništní dopravu a jeho uložení    
není-li v zadávací dokumentaci uvedeno jinak, jedná se o nakupovaný materiál</t>
  </si>
  <si>
    <t>Odláždění kolem VO - viz výkres 025</t>
  </si>
  <si>
    <t>Spárování zdiva z fylitu a žuly včetně výplně dilatačních spár v TP6 a TP8. Výkaz plochy viz příloha 007, rezerva 20%</t>
  </si>
  <si>
    <t>1,2*112,4=134,88 [A]</t>
  </si>
  <si>
    <t>62747</t>
  </si>
  <si>
    <t>SPÁROVÁNÍ STARÉHO ZDIVA ZVLÁŠT MALTOU</t>
  </si>
  <si>
    <t>Spárování pískovcového zdiva - malta s pojivem na bázi směsného hydraulického vápna. Výkaz plochy viz příloha 007, rezerva 20%</t>
  </si>
  <si>
    <t>49,7*1,2=59,64 [A]</t>
  </si>
  <si>
    <t>R62447</t>
  </si>
  <si>
    <t>HYDROFOBIZAČNÍ NÁTĚR SILIKONOVÝ VNĚJŠÍCH STĚN Z CIHEL NEBO Z PŘÍRODNÍHO KAMENE RUČNĚ</t>
  </si>
  <si>
    <t>Hydrofobní impregnace tam, kde je pozorováno povrchové zvětrávání kamene ostění. Specifikace viz tab poškození  007. Rezerva 20%</t>
  </si>
  <si>
    <t>1,2*17,1=20,52 [A]</t>
  </si>
  <si>
    <t>Kabelové žlaby v tunelové troubě - 2 ks světlé šířky 0,1 m, plastové</t>
  </si>
  <si>
    <t>2*132,8=265,60 [A]</t>
  </si>
  <si>
    <t>711815</t>
  </si>
  <si>
    <t>IZOLACE TUNELŮ PROTI ZEM VLHK POLYMERNÍ STŘÍKANÁ</t>
  </si>
  <si>
    <t>Bezešvá vodotěsná vrstva ve smyslu TNŽ 73 6280 na cementové bázi ve výklencích. Rozměry viz výkres 005.</t>
  </si>
  <si>
    <t>boční stěny   5*(2*2,872+   
zadní stěna   4,9+   
strop              0,71*2,5+   
základ            0,35*6,23)=73,00 [A]</t>
  </si>
  <si>
    <t>87445</t>
  </si>
  <si>
    <t>POTRUBÍ Z TRUB PLASTOVÝCH ODPADNÍCH DN DO 300MM</t>
  </si>
  <si>
    <t>Potrubí mimo tunel PP DN/ID 300, SN16 hrdlové</t>
  </si>
  <si>
    <t>875342</t>
  </si>
  <si>
    <t>POTRUBÍ DREN Z TRUB PLAST DN DO 300MM DĚROVANÝCH</t>
  </si>
  <si>
    <t>PP DN/ID 300, SN16 drenážní perforované 220°, středová stoka v tunelu dle specifikace v TZ - příloha 1/001</t>
  </si>
  <si>
    <t>894145</t>
  </si>
  <si>
    <t>ŠACHTY KANALIZAČNÍ Z BETON DÍLCŮ NA POTRUBÍ DN DO 300MM</t>
  </si>
  <si>
    <t>Revizní šachta Š5 na podkladním betonu C30/37 XC4 XF3 XA1 (CO2) min. tl.200 mm.</t>
  </si>
  <si>
    <t>894845</t>
  </si>
  <si>
    <t>ŠACHTY KANALIZAČNÍ PLASTOVÉ D 300MM</t>
  </si>
  <si>
    <t>revizní šachty atypické z HDPE DN 300 na potrubí DN/OD 250     
kompletní dodávka a montáž - včetně poklopu DN 300 třídy D400</t>
  </si>
  <si>
    <t>899525</t>
  </si>
  <si>
    <t>OBETONOVÁNÍ POTRUBÍ Z PROSTÉHO BETONU DO C30/37</t>
  </si>
  <si>
    <t>Obetonování potrubí mimo tunel. Beton C30/37 XC4 XF3 XA1 (CO2)</t>
  </si>
  <si>
    <t>31,55*0,617=19,47 [A]</t>
  </si>
  <si>
    <t>899652</t>
  </si>
  <si>
    <t>ZKOUŠKA VODOTĚSNOSTI POTRUBÍ DN DO 300MM</t>
  </si>
  <si>
    <t>Neperforovaná část potrubí</t>
  </si>
  <si>
    <t>919168</t>
  </si>
  <si>
    <t>ŘEZÁNÍ KAMENNÝCH KONSTRUKCÍ TL DO 500MM</t>
  </si>
  <si>
    <t>provedení řezu do kamenného ostění tunelu - 2x řez v místě ŽB překladu, 2x řez po obvodu budoucího výklenku</t>
  </si>
  <si>
    <t>5*(2*3,5+2*9,9)=134,00 [A]</t>
  </si>
  <si>
    <t>položka zahrnuje řezání kamenných konstrukcí v předepsané tloušťce, včetně spotřeby vody</t>
  </si>
  <si>
    <t>925120</t>
  </si>
  <si>
    <t>DRÁŽNÍ STEZKY Z DRTI TL. PŘES 50 MM</t>
  </si>
  <si>
    <t>Zásyp podlahy výklenků tl. 100 mm  - štěrkodrť fr. 4/16 mm</t>
  </si>
  <si>
    <t>1,415*2,0*5=14,15 [A]</t>
  </si>
  <si>
    <t>938444</t>
  </si>
  <si>
    <t>OČIŠTĚNÍ ZDIVA OTRYSKÁNÍM TLAKOVOU VODOU PŘES 1000 BARŮ</t>
  </si>
  <si>
    <t>celá plocha tunelu vč. portálů</t>
  </si>
  <si>
    <t>953121</t>
  </si>
  <si>
    <t>BEZPEČNOST ZNAČKY FOTOLUMINIS NA PLASTU DOD A MONTÁŽ</t>
  </si>
  <si>
    <t>Značení únikových cest - počet viz výk. č. 008</t>
  </si>
  <si>
    <t>95327</t>
  </si>
  <si>
    <t>BEZPEČNOST ZNAČKY RETROREFLEX NÁTĚR</t>
  </si>
  <si>
    <t>Ppruh bílé barvy dle předpisu S6 SŽDC (šířky min 200 mm) - značení únikových cest  a výklenků - orientační pás    
Délky odečteny z výk. č. 008</t>
  </si>
  <si>
    <t>Výklenky             0,2*(5*6,8+6,33)+   
Orientační pás    0,2*(21,462+23,28+23,275+21,186+22,504+21,091+20,478+21,306+21,3+21,301+20,319+20,11)=59,59 [A]</t>
  </si>
  <si>
    <t>Součástí značky jsou i nosné prvky, připevňovací prvky a potřebný spojovací materiál.</t>
  </si>
  <si>
    <t>953321</t>
  </si>
  <si>
    <t>BEZPEČNOST ZNAČKY NERETROREFLEX NA PLASTU DOD A MONTÁŽ</t>
  </si>
  <si>
    <t>Čísla tunelových pasů</t>
  </si>
  <si>
    <t>Bourání prostoru výklenků, rezerva 20%. Detaily viz výkres 005</t>
  </si>
  <si>
    <t>(4*2,41+1,2)*1,2=13,01 [A]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</si>
  <si>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</si>
  <si>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</si>
  <si>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</si>
  <si>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</si>
  <si>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</si>
  <si>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</si>
  <si>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</si>
  <si>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</si>
  <si>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</si>
  <si>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</si>
  <si>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</si>
  <si>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</si>
  <si>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</si>
  <si>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</si>
  <si>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</si>
  <si>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</si>
  <si>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</si>
  <si>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</si>
  <si>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</si>
  <si>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</si>
  <si>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Předání 3x tištěná + 3x digitální forma CD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</si>
  <si>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 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</si>
  <si>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</si>
  <si>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</si>
  <si>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</si>
  <si>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</si>
  <si>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Geodetická vytyčovací síť celé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</si>
  <si>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</si>
  <si>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
Zřízení a vedení bodů geodetických mikrosíti je součástí nákladů příslušných stavebních objektů, pro které je v projektu stanoveno jejich vybudování a není součástní nákladu této položky.</t>
  </si>
  <si>
    <t>VSEOB007</t>
  </si>
  <si>
    <t>Stabilizace bodů geodetické vytyčovací sítě</t>
  </si>
  <si>
    <t>Specifikace stabilizací bodů geodetické vytyčovací sítě stavby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</si>
  <si>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</si>
  <si>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</si>
  <si>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Nájmy hrazené zhotovitelem</t>
  </si>
  <si>
    <t>Pronájmy pozemků pro účely stavby v období dle harmonogramu stavby</t>
  </si>
  <si>
    <t>VSEOB009</t>
  </si>
  <si>
    <t>Exkurze na stavbu</t>
  </si>
  <si>
    <t>VSEOB010</t>
  </si>
  <si>
    <t>Biologický dozor</t>
  </si>
  <si>
    <t>Biologický dozor v rozsahu dle rozhodnutí Krajského úřadu plzeňského kraje, OŽP, č.j.PK-ŽP/9553/23 ze dne 12.7.2023</t>
  </si>
  <si>
    <t>Biologický dozor bude provádět fyzická nebo právnická osoba s biologickým vzděláním a prokazatelnými zkušenostmi s realizací všech typů opatření uvedených v podmínkách rozhodnutí. Identifikační údaje o biologickém dozoru a kontakty na něj oznámí držitel výjimky nejméně 7 dní před zahájením stavby orgánu ochrany přírody.</t>
  </si>
  <si>
    <t>VSEOB011</t>
  </si>
  <si>
    <t>Publicita</t>
  </si>
  <si>
    <t>Definice publicity je obsahem ZD - ZTP.</t>
  </si>
  <si>
    <t>D.9.9</t>
  </si>
  <si>
    <t>SO 90-90 Odpady</t>
  </si>
  <si>
    <t xml:space="preserve">  SO 90-90</t>
  </si>
  <si>
    <t>Likvidace odpadů včetně dopravy</t>
  </si>
  <si>
    <t>SO 90-90</t>
  </si>
  <si>
    <t>POPLATKY ZA LIKVIDACŮ ODPADŮ NEKONTAMINOVANÝCH - 17 05 04 VYTĚŽENÉ ZEMINY A HORNINY - II. TŘÍDA TĚŽITELNOSTI VČ. DOPRAVY</t>
  </si>
  <si>
    <t>SO 11-10-01.01:18,08=18.080 [A] 
SO 11-11-01:1235,479=1 235.479 [B] 
SO 12-10-01.01:7,232=7.232 [C] 
SO 12-11-01:319,5=319.500 [D] 
SO 11-20-01:428,76=428.760 [E]  
SO 11-20-02:175,59=175.590 [F] 
SO 12-20-01:532,262=532.262 [G] 
SO 11-40-01:701,48=701.480 [H] 
Celkem: A+B+C+D+E+F+G+H=3 418.383 [I]</t>
  </si>
  <si>
    <t>POPLATKY ZA LIKVIDACI ODPADŮ NEKONTAMINOVANÝCH - 17 01 02 STAVEBNÍ A DEMOLIČNÍ SUŤ (CIHLY)</t>
  </si>
  <si>
    <t>SO 11-20-01:412,25=412.250 [A] 
SO 11-20-02:40,752=40.752 [B] 
SO 12-20-01:767,3=767.300 [C] 
SO 11-11-01:794,2=794.200 [D] 
Celkem: A+B+C+D=2 014.502 [E]</t>
  </si>
  <si>
    <t>POPLATKY ZA LIKVIDACŮ ODPADŮ NEKONTAMINOVANÝCH - 17 01 01 BETON Z DEMOLIC OBJEKTŮ, ZÁKLADŮ TV</t>
  </si>
  <si>
    <t>SO 11-10-01.01:0,15=0.150 [A]  
SO12-10-01.01:0,05=0.050 [B]  
a+b=0.200 [C]</t>
  </si>
  <si>
    <t>POPLATKY ZA LIKVIDACŮ ODPADŮ NEKONTAMINOVANÝCH - 17 05 08 ŠTĚRK Z KOLEJIŠTĚ (ODPAD PO RECYKLACI) VČ. DOPRAVY</t>
  </si>
  <si>
    <t>POPLATKY ZA LIKVIDACŮ ODPADŮ NEKONTAMINOVANÝCH - 17 05 08  ŠTĚRK Z KOLEJIŠTĚ (ODPAD PO RECYKLACI) VČ. DOPRAVY</t>
  </si>
  <si>
    <t>SO 11-10-01.01:1227,515=1 227.515 [A]  
SO12-10-01.01:227,366=227.366 [B] 
Celkem: A+B=1 454.881 [C]</t>
  </si>
  <si>
    <t>POPLATKY ZA LIKVIDACŮ ODPADŮ NEKONTAMINOVANÝCH - 17 02 03 POLYETYLÉNOVÉ PODLOŽKY (ŽEL. SVRŠEK) VČ. DOPRAVY</t>
  </si>
  <si>
    <t>SO 11-10-01.01:0,126=0.126 [A]  
SO 12-10-01.01:0,05=0.050 [B]  
a+b=0.176 [C]</t>
  </si>
  <si>
    <t>POPLATKY ZA LIKVIDACŮ ODPADŮ NEKONTAMINOVANÝCH - 07 02 99 PRYŽOVÉ PODLOŽKY (ŽEL. SVRŠEK) VČ. DOPRAVY</t>
  </si>
  <si>
    <t>POPLATKY ZA LIKVIDACŮ ODPADŮ NEKONTAMINOVANÝCH - 07 02 99  PRYŽOVÉ PODLOŽKY (ŽEL. SVRŠEK) VČ. DOPRAVY</t>
  </si>
  <si>
    <t>SO 11-10-01.01:0,272=0.272 [A]  
SO 12-10-01.01:0,170=0.170 [B]  
a+b=0.442 [C]</t>
  </si>
  <si>
    <t>POPLATKY ZA LIKVIDACI ODPADŮ NEBEZPEČNÝCH - 17 02 04* ŽELEZNIČNÍ PRAŽCE DŘEVĚNÉ</t>
  </si>
  <si>
    <t>SO 11-10-01.01:43,12=43.120 [A] 
SO 12-10-01.01:3,04=3.040 [B] 
Celkem: A+B=46.160 [C]</t>
  </si>
  <si>
    <t>POPLATKY ZA LIKVIDACŮ ODPADŮ NEBEZPEČNÝCH - 17 02 04* ŽELEZNIČNÍ PRAŽCE DŘEVĚNÉ A MOSTNICE VČ. DOPRAVY</t>
  </si>
  <si>
    <t>POPLATKY ZA LIKVIDACŮ ODPADŮ NEBEZPEČNÝCH - 17 02 04*  ŽELEZNIČNÍ PRAŽCE DŘEVĚNÉ A MOSTNICE VČ. DOPRAVY</t>
  </si>
  <si>
    <t>SO 11-10-01.01:9,24=9.240 [A]  
SO 12-10-01.01:5,76=5.760 [B]  
a+b=15.000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</si>
</sst>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sharedStrings" Target="sharedStrings.xml" /><Relationship Id="rId2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0+C10+C15+C18+C22+C27+C29+C31</f>
      </c>
    </row>
    <row r="7" spans="2:3" ht="12.75" customHeight="1">
      <c r="B7" s="8" t="s">
        <v>7</v>
      </c>
      <c s="10">
        <f>0+E10+E15+E18+E22+E27+E29+E31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11-10-01.01'!K8+'SO 11-10-01.01'!M8</f>
      </c>
      <c s="14">
        <f>C11*0.21</f>
      </c>
      <c s="14">
        <f>C11+D11</f>
      </c>
      <c s="13">
        <f>'SO 11-10-01.01'!T7</f>
      </c>
    </row>
    <row r="12" spans="1:6" ht="12.75">
      <c r="A12" s="11" t="s">
        <v>230</v>
      </c>
      <c s="12" t="s">
        <v>231</v>
      </c>
      <c s="14">
        <f>'SO 11-10-01.02'!K8+'SO 11-10-01.02'!M8</f>
      </c>
      <c s="14">
        <f>C12*0.21</f>
      </c>
      <c s="14">
        <f>C12+D12</f>
      </c>
      <c s="13">
        <f>'SO 11-10-01.02'!T7</f>
      </c>
    </row>
    <row r="13" spans="1:6" ht="12.75">
      <c r="A13" s="11" t="s">
        <v>241</v>
      </c>
      <c s="12" t="s">
        <v>242</v>
      </c>
      <c s="14">
        <f>'SO 12-10-01.01'!K8+'SO 12-10-01.01'!M8</f>
      </c>
      <c s="14">
        <f>C13*0.21</f>
      </c>
      <c s="14">
        <f>C13+D13</f>
      </c>
      <c s="13">
        <f>'SO 12-10-01.01'!T7</f>
      </c>
    </row>
    <row r="14" spans="1:6" ht="12.75">
      <c r="A14" s="11" t="s">
        <v>303</v>
      </c>
      <c s="12" t="s">
        <v>304</v>
      </c>
      <c s="14">
        <f>'SO 12-10-01.02'!K8+'SO 12-10-01.02'!M8</f>
      </c>
      <c s="14">
        <f>C14*0.21</f>
      </c>
      <c s="14">
        <f>C14+D14</f>
      </c>
      <c s="13">
        <f>'SO 12-10-01.02'!T7</f>
      </c>
    </row>
    <row r="15" spans="1:6" ht="12.75">
      <c r="A15" s="11" t="s">
        <v>310</v>
      </c>
      <c s="12" t="s">
        <v>311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312</v>
      </c>
      <c s="12" t="s">
        <v>313</v>
      </c>
      <c s="14">
        <f>'SO 11-11-01'!K8+'SO 11-11-01'!M8</f>
      </c>
      <c s="14">
        <f>C16*0.21</f>
      </c>
      <c s="14">
        <f>C16+D16</f>
      </c>
      <c s="13">
        <f>'SO 11-11-01'!T7</f>
      </c>
    </row>
    <row r="17" spans="1:6" ht="12.75">
      <c r="A17" s="11" t="s">
        <v>356</v>
      </c>
      <c s="12" t="s">
        <v>357</v>
      </c>
      <c s="14">
        <f>'SO 12-11-01'!K8+'SO 12-11-01'!M8</f>
      </c>
      <c s="14">
        <f>C17*0.21</f>
      </c>
      <c s="14">
        <f>C17+D17</f>
      </c>
      <c s="13">
        <f>'SO 12-11-01'!T7</f>
      </c>
    </row>
    <row r="18" spans="1:6" ht="12.75">
      <c r="A18" s="11" t="s">
        <v>372</v>
      </c>
      <c s="12" t="s">
        <v>373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374</v>
      </c>
      <c s="12" t="s">
        <v>375</v>
      </c>
      <c s="14">
        <f>'SO 11-20-01'!K8+'SO 11-20-01'!M8</f>
      </c>
      <c s="14">
        <f>C19*0.21</f>
      </c>
      <c s="14">
        <f>C19+D19</f>
      </c>
      <c s="13">
        <f>'SO 11-20-01'!T7</f>
      </c>
    </row>
    <row r="20" spans="1:6" ht="12.75">
      <c r="A20" s="11" t="s">
        <v>747</v>
      </c>
      <c s="12" t="s">
        <v>748</v>
      </c>
      <c s="14">
        <f>'SO 11-20-02'!K8+'SO 11-20-02'!M8</f>
      </c>
      <c s="14">
        <f>C20*0.21</f>
      </c>
      <c s="14">
        <f>C20+D20</f>
      </c>
      <c s="13">
        <f>'SO 11-20-02'!T7</f>
      </c>
    </row>
    <row r="21" spans="1:6" ht="12.75">
      <c r="A21" s="11" t="s">
        <v>872</v>
      </c>
      <c s="12" t="s">
        <v>873</v>
      </c>
      <c s="14">
        <f>'SO 12-20-01'!K8+'SO 12-20-01'!M8</f>
      </c>
      <c s="14">
        <f>C21*0.21</f>
      </c>
      <c s="14">
        <f>C21+D21</f>
      </c>
      <c s="13">
        <f>'SO 12-20-01'!T7</f>
      </c>
    </row>
    <row r="22" spans="1:6" ht="12.75">
      <c r="A22" s="11" t="s">
        <v>1116</v>
      </c>
      <c s="12" t="s">
        <v>1117</v>
      </c>
      <c s="14">
        <f>0+C23+C24+C25+C26</f>
      </c>
      <c s="14">
        <f>C22*0.21</f>
      </c>
      <c s="14">
        <f>0+E23+E24+E25+E26</f>
      </c>
      <c s="13">
        <f>0+F23+F24+F25+F26</f>
      </c>
    </row>
    <row r="23" spans="1:6" ht="12.75">
      <c r="A23" s="11" t="s">
        <v>1118</v>
      </c>
      <c s="12" t="s">
        <v>1119</v>
      </c>
      <c s="14">
        <f>'SO 11-30-01'!K8+'SO 11-30-01'!M8</f>
      </c>
      <c s="14">
        <f>C23*0.21</f>
      </c>
      <c s="14">
        <f>C23+D23</f>
      </c>
      <c s="13">
        <f>'SO 11-30-01'!T7</f>
      </c>
    </row>
    <row r="24" spans="1:6" ht="12.75">
      <c r="A24" s="11" t="s">
        <v>1260</v>
      </c>
      <c s="12" t="s">
        <v>1261</v>
      </c>
      <c s="14">
        <f>'SO 11-30-02'!K8+'SO 11-30-02'!M8</f>
      </c>
      <c s="14">
        <f>C24*0.21</f>
      </c>
      <c s="14">
        <f>C24+D24</f>
      </c>
      <c s="13">
        <f>'SO 11-30-02'!T7</f>
      </c>
    </row>
    <row r="25" spans="1:6" ht="12.75">
      <c r="A25" s="11" t="s">
        <v>1288</v>
      </c>
      <c s="12" t="s">
        <v>1289</v>
      </c>
      <c s="14">
        <f>'SO 12-30-01'!K8+'SO 12-30-01'!M8</f>
      </c>
      <c s="14">
        <f>C25*0.21</f>
      </c>
      <c s="14">
        <f>C25+D25</f>
      </c>
      <c s="13">
        <f>'SO 12-30-01'!T7</f>
      </c>
    </row>
    <row r="26" spans="1:6" ht="12.75">
      <c r="A26" s="11" t="s">
        <v>1306</v>
      </c>
      <c s="12" t="s">
        <v>1307</v>
      </c>
      <c s="14">
        <f>'SO 12-30-02'!K8+'SO 12-30-02'!M8</f>
      </c>
      <c s="14">
        <f>C26*0.21</f>
      </c>
      <c s="14">
        <f>C26+D26</f>
      </c>
      <c s="13">
        <f>'SO 12-30-02'!T7</f>
      </c>
    </row>
    <row r="27" spans="1:6" ht="12.75">
      <c r="A27" s="11" t="s">
        <v>1314</v>
      </c>
      <c s="12" t="s">
        <v>1315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1316</v>
      </c>
      <c s="12" t="s">
        <v>1317</v>
      </c>
      <c s="14">
        <f>'SO 11-40-01'!K8+'SO 11-40-01'!M8</f>
      </c>
      <c s="14">
        <f>C28*0.21</f>
      </c>
      <c s="14">
        <f>C28+D28</f>
      </c>
      <c s="13">
        <f>'SO 11-40-01'!T7</f>
      </c>
    </row>
    <row r="29" spans="1:6" ht="12.75">
      <c r="A29" s="11" t="s">
        <v>1482</v>
      </c>
      <c s="12" t="s">
        <v>1483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1484</v>
      </c>
      <c s="12" t="s">
        <v>1485</v>
      </c>
      <c s="14">
        <f>'SO 98-98'!K8+'SO 98-98'!M8</f>
      </c>
      <c s="14">
        <f>C30*0.21</f>
      </c>
      <c s="14">
        <f>C30+D30</f>
      </c>
      <c s="13">
        <f>'SO 98-98'!T7</f>
      </c>
    </row>
    <row r="31" spans="1:6" ht="12.75">
      <c r="A31" s="11" t="s">
        <v>1527</v>
      </c>
      <c s="12" t="s">
        <v>1528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1529</v>
      </c>
      <c s="12" t="s">
        <v>1530</v>
      </c>
      <c s="14">
        <f>'SO 90-90'!K8+'SO 90-90'!M8</f>
      </c>
      <c s="14">
        <f>C32*0.21</f>
      </c>
      <c s="14">
        <f>C32+D32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372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372</v>
      </c>
      <c r="E4" s="26" t="s">
        <v>373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COUNTIFS(L8:L347,"=0",A8:A347,"P")+COUNTIFS(L8:L347,"",A8:A347,"P")+SUM(Q8:Q347)</f>
      </c>
    </row>
    <row r="8" spans="1:13" ht="12.75">
      <c r="A8" t="s">
        <v>45</v>
      </c>
      <c r="C8" s="28" t="s">
        <v>874</v>
      </c>
      <c r="E8" s="30" t="s">
        <v>873</v>
      </c>
      <c r="J8" s="29">
        <f>0+J9+J66+J127+J152+J173+J222+J227+J232+J265+J278</f>
      </c>
      <c s="29">
        <f>0+K9+K66+K127+K152+K173+K222+K227+K232+K265+K278</f>
      </c>
      <c s="29">
        <f>0+L9+L66+L127+L152+L173+L222+L227+L232+L265+L278</f>
      </c>
      <c s="29">
        <f>0+M9+M66+M127+M152+M173+M222+M227+M232+M265+M278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51</v>
      </c>
      <c s="34" t="s">
        <v>875</v>
      </c>
      <c s="35" t="s">
        <v>93</v>
      </c>
      <c s="6" t="s">
        <v>876</v>
      </c>
      <c s="36" t="s">
        <v>380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28</v>
      </c>
    </row>
    <row r="11" spans="1:5" ht="25.5">
      <c r="A11" s="35" t="s">
        <v>57</v>
      </c>
      <c r="E11" s="39" t="s">
        <v>877</v>
      </c>
    </row>
    <row r="12" spans="1:5" ht="12.75">
      <c r="A12" s="35" t="s">
        <v>59</v>
      </c>
      <c r="E12" s="40" t="s">
        <v>93</v>
      </c>
    </row>
    <row r="13" spans="1:5" ht="51">
      <c r="A13" t="s">
        <v>61</v>
      </c>
      <c r="E13" s="39" t="s">
        <v>878</v>
      </c>
    </row>
    <row r="14" spans="1:16" ht="12.75">
      <c r="A14" t="s">
        <v>50</v>
      </c>
      <c s="34" t="s">
        <v>28</v>
      </c>
      <c s="34" t="s">
        <v>879</v>
      </c>
      <c s="35" t="s">
        <v>51</v>
      </c>
      <c s="6" t="s">
        <v>880</v>
      </c>
      <c s="36" t="s">
        <v>380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28</v>
      </c>
    </row>
    <row r="15" spans="1:5" ht="51">
      <c r="A15" s="35" t="s">
        <v>57</v>
      </c>
      <c r="E15" s="39" t="s">
        <v>881</v>
      </c>
    </row>
    <row r="16" spans="1:5" ht="12.75">
      <c r="A16" s="35" t="s">
        <v>59</v>
      </c>
      <c r="E16" s="40" t="s">
        <v>93</v>
      </c>
    </row>
    <row r="17" spans="1:5" ht="12.75">
      <c r="A17" t="s">
        <v>61</v>
      </c>
      <c r="E17" s="39" t="s">
        <v>882</v>
      </c>
    </row>
    <row r="18" spans="1:16" ht="12.75">
      <c r="A18" t="s">
        <v>50</v>
      </c>
      <c s="34" t="s">
        <v>26</v>
      </c>
      <c s="34" t="s">
        <v>383</v>
      </c>
      <c s="35" t="s">
        <v>93</v>
      </c>
      <c s="6" t="s">
        <v>384</v>
      </c>
      <c s="36" t="s">
        <v>380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28</v>
      </c>
    </row>
    <row r="19" spans="1:5" ht="12.75">
      <c r="A19" s="35" t="s">
        <v>57</v>
      </c>
      <c r="E19" s="39" t="s">
        <v>385</v>
      </c>
    </row>
    <row r="20" spans="1:5" ht="12.75">
      <c r="A20" s="35" t="s">
        <v>59</v>
      </c>
      <c r="E20" s="40" t="s">
        <v>93</v>
      </c>
    </row>
    <row r="21" spans="1:5" ht="51">
      <c r="A21" t="s">
        <v>61</v>
      </c>
      <c r="E21" s="39" t="s">
        <v>389</v>
      </c>
    </row>
    <row r="22" spans="1:16" ht="12.75">
      <c r="A22" t="s">
        <v>50</v>
      </c>
      <c s="34" t="s">
        <v>71</v>
      </c>
      <c s="34" t="s">
        <v>386</v>
      </c>
      <c s="35" t="s">
        <v>51</v>
      </c>
      <c s="6" t="s">
        <v>387</v>
      </c>
      <c s="36" t="s">
        <v>380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96</v>
      </c>
      <c>
        <f>(M22*21)/100</f>
      </c>
      <c t="s">
        <v>28</v>
      </c>
    </row>
    <row r="23" spans="1:5" ht="12.75">
      <c r="A23" s="35" t="s">
        <v>57</v>
      </c>
      <c r="E23" s="39" t="s">
        <v>883</v>
      </c>
    </row>
    <row r="24" spans="1:5" ht="12.75">
      <c r="A24" s="35" t="s">
        <v>59</v>
      </c>
      <c r="E24" s="40" t="s">
        <v>93</v>
      </c>
    </row>
    <row r="25" spans="1:5" ht="51">
      <c r="A25" t="s">
        <v>61</v>
      </c>
      <c r="E25" s="39" t="s">
        <v>389</v>
      </c>
    </row>
    <row r="26" spans="1:16" ht="12.75">
      <c r="A26" t="s">
        <v>50</v>
      </c>
      <c s="34" t="s">
        <v>76</v>
      </c>
      <c s="34" t="s">
        <v>386</v>
      </c>
      <c s="35" t="s">
        <v>28</v>
      </c>
      <c s="6" t="s">
        <v>387</v>
      </c>
      <c s="36" t="s">
        <v>380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96</v>
      </c>
      <c>
        <f>(M26*21)/100</f>
      </c>
      <c t="s">
        <v>28</v>
      </c>
    </row>
    <row r="27" spans="1:5" ht="25.5">
      <c r="A27" s="35" t="s">
        <v>57</v>
      </c>
      <c r="E27" s="39" t="s">
        <v>388</v>
      </c>
    </row>
    <row r="28" spans="1:5" ht="12.75">
      <c r="A28" s="35" t="s">
        <v>59</v>
      </c>
      <c r="E28" s="40" t="s">
        <v>93</v>
      </c>
    </row>
    <row r="29" spans="1:5" ht="51">
      <c r="A29" t="s">
        <v>61</v>
      </c>
      <c r="E29" s="39" t="s">
        <v>389</v>
      </c>
    </row>
    <row r="30" spans="1:16" ht="12.75">
      <c r="A30" t="s">
        <v>50</v>
      </c>
      <c s="34" t="s">
        <v>27</v>
      </c>
      <c s="34" t="s">
        <v>390</v>
      </c>
      <c s="35" t="s">
        <v>51</v>
      </c>
      <c s="6" t="s">
        <v>391</v>
      </c>
      <c s="36" t="s">
        <v>380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96</v>
      </c>
      <c>
        <f>(M30*21)/100</f>
      </c>
      <c t="s">
        <v>28</v>
      </c>
    </row>
    <row r="31" spans="1:5" ht="12.75">
      <c r="A31" s="35" t="s">
        <v>57</v>
      </c>
      <c r="E31" s="39" t="s">
        <v>884</v>
      </c>
    </row>
    <row r="32" spans="1:5" ht="12.75">
      <c r="A32" s="35" t="s">
        <v>59</v>
      </c>
      <c r="E32" s="40" t="s">
        <v>93</v>
      </c>
    </row>
    <row r="33" spans="1:5" ht="51">
      <c r="A33" t="s">
        <v>61</v>
      </c>
      <c r="E33" s="39" t="s">
        <v>389</v>
      </c>
    </row>
    <row r="34" spans="1:16" ht="12.75">
      <c r="A34" t="s">
        <v>50</v>
      </c>
      <c s="34" t="s">
        <v>85</v>
      </c>
      <c s="34" t="s">
        <v>390</v>
      </c>
      <c s="35" t="s">
        <v>28</v>
      </c>
      <c s="6" t="s">
        <v>391</v>
      </c>
      <c s="36" t="s">
        <v>380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96</v>
      </c>
      <c>
        <f>(M34*21)/100</f>
      </c>
      <c t="s">
        <v>28</v>
      </c>
    </row>
    <row r="35" spans="1:5" ht="63.75">
      <c r="A35" s="35" t="s">
        <v>57</v>
      </c>
      <c r="E35" s="39" t="s">
        <v>885</v>
      </c>
    </row>
    <row r="36" spans="1:5" ht="12.75">
      <c r="A36" s="35" t="s">
        <v>59</v>
      </c>
      <c r="E36" s="40" t="s">
        <v>93</v>
      </c>
    </row>
    <row r="37" spans="1:5" ht="51">
      <c r="A37" t="s">
        <v>61</v>
      </c>
      <c r="E37" s="39" t="s">
        <v>389</v>
      </c>
    </row>
    <row r="38" spans="1:16" ht="12.75">
      <c r="A38" t="s">
        <v>50</v>
      </c>
      <c s="34" t="s">
        <v>91</v>
      </c>
      <c s="34" t="s">
        <v>394</v>
      </c>
      <c s="35" t="s">
        <v>93</v>
      </c>
      <c s="6" t="s">
        <v>395</v>
      </c>
      <c s="36" t="s">
        <v>380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96</v>
      </c>
      <c>
        <f>(M38*21)/100</f>
      </c>
      <c t="s">
        <v>28</v>
      </c>
    </row>
    <row r="39" spans="1:5" ht="25.5">
      <c r="A39" s="35" t="s">
        <v>57</v>
      </c>
      <c r="E39" s="39" t="s">
        <v>886</v>
      </c>
    </row>
    <row r="40" spans="1:5" ht="12.75">
      <c r="A40" s="35" t="s">
        <v>59</v>
      </c>
      <c r="E40" s="40" t="s">
        <v>93</v>
      </c>
    </row>
    <row r="41" spans="1:5" ht="89.25">
      <c r="A41" t="s">
        <v>61</v>
      </c>
      <c r="E41" s="39" t="s">
        <v>887</v>
      </c>
    </row>
    <row r="42" spans="1:16" ht="12.75">
      <c r="A42" t="s">
        <v>50</v>
      </c>
      <c s="34" t="s">
        <v>100</v>
      </c>
      <c s="34" t="s">
        <v>398</v>
      </c>
      <c s="35" t="s">
        <v>93</v>
      </c>
      <c s="6" t="s">
        <v>399</v>
      </c>
      <c s="36" t="s">
        <v>380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96</v>
      </c>
      <c>
        <f>(M42*21)/100</f>
      </c>
      <c t="s">
        <v>28</v>
      </c>
    </row>
    <row r="43" spans="1:5" ht="12.75">
      <c r="A43" s="35" t="s">
        <v>57</v>
      </c>
      <c r="E43" s="39" t="s">
        <v>888</v>
      </c>
    </row>
    <row r="44" spans="1:5" ht="12.75">
      <c r="A44" s="35" t="s">
        <v>59</v>
      </c>
      <c r="E44" s="40" t="s">
        <v>93</v>
      </c>
    </row>
    <row r="45" spans="1:5" ht="63.75">
      <c r="A45" t="s">
        <v>61</v>
      </c>
      <c r="E45" s="39" t="s">
        <v>751</v>
      </c>
    </row>
    <row r="46" spans="1:16" ht="12.75">
      <c r="A46" t="s">
        <v>50</v>
      </c>
      <c s="34" t="s">
        <v>106</v>
      </c>
      <c s="34" t="s">
        <v>402</v>
      </c>
      <c s="35" t="s">
        <v>93</v>
      </c>
      <c s="6" t="s">
        <v>889</v>
      </c>
      <c s="36" t="s">
        <v>380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96</v>
      </c>
      <c>
        <f>(M46*21)/100</f>
      </c>
      <c t="s">
        <v>28</v>
      </c>
    </row>
    <row r="47" spans="1:5" ht="140.25">
      <c r="A47" s="35" t="s">
        <v>57</v>
      </c>
      <c r="E47" s="39" t="s">
        <v>890</v>
      </c>
    </row>
    <row r="48" spans="1:5" ht="12.75">
      <c r="A48" s="35" t="s">
        <v>59</v>
      </c>
      <c r="E48" s="40" t="s">
        <v>93</v>
      </c>
    </row>
    <row r="49" spans="1:5" ht="63.75">
      <c r="A49" t="s">
        <v>61</v>
      </c>
      <c r="E49" s="39" t="s">
        <v>891</v>
      </c>
    </row>
    <row r="50" spans="1:16" ht="12.75">
      <c r="A50" t="s">
        <v>50</v>
      </c>
      <c s="34" t="s">
        <v>110</v>
      </c>
      <c s="34" t="s">
        <v>409</v>
      </c>
      <c s="35" t="s">
        <v>93</v>
      </c>
      <c s="6" t="s">
        <v>410</v>
      </c>
      <c s="36" t="s">
        <v>380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96</v>
      </c>
      <c>
        <f>(M50*21)/100</f>
      </c>
      <c t="s">
        <v>28</v>
      </c>
    </row>
    <row r="51" spans="1:5" ht="12.75">
      <c r="A51" s="35" t="s">
        <v>57</v>
      </c>
      <c r="E51" s="39" t="s">
        <v>93</v>
      </c>
    </row>
    <row r="52" spans="1:5" ht="12.75">
      <c r="A52" s="35" t="s">
        <v>59</v>
      </c>
      <c r="E52" s="40" t="s">
        <v>93</v>
      </c>
    </row>
    <row r="53" spans="1:5" ht="51">
      <c r="A53" t="s">
        <v>61</v>
      </c>
      <c r="E53" s="39" t="s">
        <v>411</v>
      </c>
    </row>
    <row r="54" spans="1:16" ht="12.75">
      <c r="A54" t="s">
        <v>50</v>
      </c>
      <c s="34" t="s">
        <v>115</v>
      </c>
      <c s="34" t="s">
        <v>892</v>
      </c>
      <c s="35" t="s">
        <v>93</v>
      </c>
      <c s="6" t="s">
        <v>893</v>
      </c>
      <c s="36" t="s">
        <v>380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96</v>
      </c>
      <c>
        <f>(M54*21)/100</f>
      </c>
      <c t="s">
        <v>28</v>
      </c>
    </row>
    <row r="55" spans="1:5" ht="12.75">
      <c r="A55" s="35" t="s">
        <v>57</v>
      </c>
      <c r="E55" s="39" t="s">
        <v>894</v>
      </c>
    </row>
    <row r="56" spans="1:5" ht="12.75">
      <c r="A56" s="35" t="s">
        <v>59</v>
      </c>
      <c r="E56" s="40" t="s">
        <v>93</v>
      </c>
    </row>
    <row r="57" spans="1:5" ht="51">
      <c r="A57" t="s">
        <v>61</v>
      </c>
      <c r="E57" s="39" t="s">
        <v>895</v>
      </c>
    </row>
    <row r="58" spans="1:16" ht="25.5">
      <c r="A58" t="s">
        <v>50</v>
      </c>
      <c s="34" t="s">
        <v>120</v>
      </c>
      <c s="34" t="s">
        <v>52</v>
      </c>
      <c s="35" t="s">
        <v>53</v>
      </c>
      <c s="6" t="s">
        <v>412</v>
      </c>
      <c s="36" t="s">
        <v>55</v>
      </c>
      <c s="37">
        <v>532.262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</v>
      </c>
      <c>
        <f>(M58*21)/100</f>
      </c>
      <c t="s">
        <v>28</v>
      </c>
    </row>
    <row r="59" spans="1:5" ht="12.75">
      <c r="A59" s="35" t="s">
        <v>57</v>
      </c>
      <c r="E59" s="39" t="s">
        <v>413</v>
      </c>
    </row>
    <row r="60" spans="1:5" ht="63.75">
      <c r="A60" s="35" t="s">
        <v>59</v>
      </c>
      <c r="E60" s="40" t="s">
        <v>896</v>
      </c>
    </row>
    <row r="61" spans="1:5" ht="153">
      <c r="A61" t="s">
        <v>61</v>
      </c>
      <c r="E61" s="39" t="s">
        <v>62</v>
      </c>
    </row>
    <row r="62" spans="1:16" ht="25.5">
      <c r="A62" t="s">
        <v>50</v>
      </c>
      <c s="34" t="s">
        <v>125</v>
      </c>
      <c s="34" t="s">
        <v>316</v>
      </c>
      <c s="35" t="s">
        <v>317</v>
      </c>
      <c s="6" t="s">
        <v>415</v>
      </c>
      <c s="36" t="s">
        <v>55</v>
      </c>
      <c s="37">
        <v>767.3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</v>
      </c>
      <c>
        <f>(M62*21)/100</f>
      </c>
      <c t="s">
        <v>28</v>
      </c>
    </row>
    <row r="63" spans="1:5" ht="12.75">
      <c r="A63" s="35" t="s">
        <v>57</v>
      </c>
      <c r="E63" s="39" t="s">
        <v>93</v>
      </c>
    </row>
    <row r="64" spans="1:5" ht="63.75">
      <c r="A64" s="35" t="s">
        <v>59</v>
      </c>
      <c r="E64" s="40" t="s">
        <v>897</v>
      </c>
    </row>
    <row r="65" spans="1:5" ht="153">
      <c r="A65" t="s">
        <v>61</v>
      </c>
      <c r="E65" s="39" t="s">
        <v>62</v>
      </c>
    </row>
    <row r="66" spans="1:13" ht="12.75">
      <c r="A66" t="s">
        <v>47</v>
      </c>
      <c r="C66" s="31" t="s">
        <v>51</v>
      </c>
      <c r="E66" s="33" t="s">
        <v>90</v>
      </c>
      <c r="J66" s="32">
        <f>0</f>
      </c>
      <c s="32">
        <f>0</f>
      </c>
      <c s="32">
        <f>0+L67+L71+L75+L79+L83+L87+L91+L95+L99+L103+L107+L111+L115+L119+L123</f>
      </c>
      <c s="32">
        <f>0+M67+M71+M75+M79+M83+M87+M91+M95+M99+M103+M107+M111+M115+M119+M123</f>
      </c>
    </row>
    <row r="67" spans="1:16" ht="12.75">
      <c r="A67" t="s">
        <v>50</v>
      </c>
      <c s="34" t="s">
        <v>131</v>
      </c>
      <c s="34" t="s">
        <v>756</v>
      </c>
      <c s="35" t="s">
        <v>506</v>
      </c>
      <c s="6" t="s">
        <v>757</v>
      </c>
      <c s="36" t="s">
        <v>336</v>
      </c>
      <c s="37">
        <v>220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96</v>
      </c>
      <c>
        <f>(M67*21)/100</f>
      </c>
      <c t="s">
        <v>28</v>
      </c>
    </row>
    <row r="68" spans="1:5" ht="12.75">
      <c r="A68" s="35" t="s">
        <v>57</v>
      </c>
      <c r="E68" s="39" t="s">
        <v>898</v>
      </c>
    </row>
    <row r="69" spans="1:5" ht="12.75">
      <c r="A69" s="35" t="s">
        <v>59</v>
      </c>
      <c r="E69" s="40" t="s">
        <v>899</v>
      </c>
    </row>
    <row r="70" spans="1:5" ht="76.5">
      <c r="A70" t="s">
        <v>61</v>
      </c>
      <c r="E70" s="39" t="s">
        <v>900</v>
      </c>
    </row>
    <row r="71" spans="1:16" ht="12.75">
      <c r="A71" t="s">
        <v>50</v>
      </c>
      <c s="34" t="s">
        <v>137</v>
      </c>
      <c s="34" t="s">
        <v>423</v>
      </c>
      <c s="35" t="s">
        <v>93</v>
      </c>
      <c s="6" t="s">
        <v>424</v>
      </c>
      <c s="36" t="s">
        <v>134</v>
      </c>
      <c s="37">
        <v>11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96</v>
      </c>
      <c>
        <f>(M71*21)/100</f>
      </c>
      <c t="s">
        <v>28</v>
      </c>
    </row>
    <row r="72" spans="1:5" ht="12.75">
      <c r="A72" s="35" t="s">
        <v>57</v>
      </c>
      <c r="E72" s="39" t="s">
        <v>93</v>
      </c>
    </row>
    <row r="73" spans="1:5" ht="12.75">
      <c r="A73" s="35" t="s">
        <v>59</v>
      </c>
      <c r="E73" s="40" t="s">
        <v>901</v>
      </c>
    </row>
    <row r="74" spans="1:5" ht="165.75">
      <c r="A74" t="s">
        <v>61</v>
      </c>
      <c r="E74" s="39" t="s">
        <v>427</v>
      </c>
    </row>
    <row r="75" spans="1:16" ht="12.75">
      <c r="A75" t="s">
        <v>50</v>
      </c>
      <c s="34" t="s">
        <v>142</v>
      </c>
      <c s="34" t="s">
        <v>428</v>
      </c>
      <c s="35" t="s">
        <v>93</v>
      </c>
      <c s="6" t="s">
        <v>429</v>
      </c>
      <c s="36" t="s">
        <v>134</v>
      </c>
      <c s="37">
        <v>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96</v>
      </c>
      <c>
        <f>(M75*21)/100</f>
      </c>
      <c t="s">
        <v>28</v>
      </c>
    </row>
    <row r="76" spans="1:5" ht="12.75">
      <c r="A76" s="35" t="s">
        <v>57</v>
      </c>
      <c r="E76" s="39" t="s">
        <v>93</v>
      </c>
    </row>
    <row r="77" spans="1:5" ht="12.75">
      <c r="A77" s="35" t="s">
        <v>59</v>
      </c>
      <c r="E77" s="40" t="s">
        <v>426</v>
      </c>
    </row>
    <row r="78" spans="1:5" ht="165.75">
      <c r="A78" t="s">
        <v>61</v>
      </c>
      <c r="E78" s="39" t="s">
        <v>427</v>
      </c>
    </row>
    <row r="79" spans="1:16" ht="12.75">
      <c r="A79" t="s">
        <v>50</v>
      </c>
      <c s="34" t="s">
        <v>148</v>
      </c>
      <c s="34" t="s">
        <v>902</v>
      </c>
      <c s="35" t="s">
        <v>93</v>
      </c>
      <c s="6" t="s">
        <v>903</v>
      </c>
      <c s="36" t="s">
        <v>103</v>
      </c>
      <c s="37">
        <v>33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96</v>
      </c>
      <c>
        <f>(M79*21)/100</f>
      </c>
      <c t="s">
        <v>28</v>
      </c>
    </row>
    <row r="80" spans="1:5" ht="12.75">
      <c r="A80" s="35" t="s">
        <v>57</v>
      </c>
      <c r="E80" s="39" t="s">
        <v>93</v>
      </c>
    </row>
    <row r="81" spans="1:5" ht="12.75">
      <c r="A81" s="35" t="s">
        <v>59</v>
      </c>
      <c r="E81" s="40" t="s">
        <v>904</v>
      </c>
    </row>
    <row r="82" spans="1:5" ht="38.25">
      <c r="A82" t="s">
        <v>61</v>
      </c>
      <c r="E82" s="39" t="s">
        <v>905</v>
      </c>
    </row>
    <row r="83" spans="1:16" ht="12.75">
      <c r="A83" t="s">
        <v>50</v>
      </c>
      <c s="34" t="s">
        <v>153</v>
      </c>
      <c s="34" t="s">
        <v>906</v>
      </c>
      <c s="35" t="s">
        <v>506</v>
      </c>
      <c s="6" t="s">
        <v>907</v>
      </c>
      <c s="36" t="s">
        <v>103</v>
      </c>
      <c s="37">
        <v>96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96</v>
      </c>
      <c>
        <f>(M83*21)/100</f>
      </c>
      <c t="s">
        <v>28</v>
      </c>
    </row>
    <row r="84" spans="1:5" ht="12.75">
      <c r="A84" s="35" t="s">
        <v>57</v>
      </c>
      <c r="E84" s="39" t="s">
        <v>908</v>
      </c>
    </row>
    <row r="85" spans="1:5" ht="51">
      <c r="A85" s="35" t="s">
        <v>59</v>
      </c>
      <c r="E85" s="40" t="s">
        <v>909</v>
      </c>
    </row>
    <row r="86" spans="1:5" ht="318.75">
      <c r="A86" t="s">
        <v>61</v>
      </c>
      <c r="E86" s="39" t="s">
        <v>910</v>
      </c>
    </row>
    <row r="87" spans="1:16" ht="12.75">
      <c r="A87" t="s">
        <v>50</v>
      </c>
      <c s="34" t="s">
        <v>158</v>
      </c>
      <c s="34" t="s">
        <v>911</v>
      </c>
      <c s="35" t="s">
        <v>93</v>
      </c>
      <c s="6" t="s">
        <v>912</v>
      </c>
      <c s="36" t="s">
        <v>103</v>
      </c>
      <c s="37">
        <v>46.2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96</v>
      </c>
      <c>
        <f>(M87*21)/100</f>
      </c>
      <c t="s">
        <v>28</v>
      </c>
    </row>
    <row r="88" spans="1:5" ht="12.75">
      <c r="A88" s="35" t="s">
        <v>57</v>
      </c>
      <c r="E88" s="39" t="s">
        <v>913</v>
      </c>
    </row>
    <row r="89" spans="1:5" ht="12.75">
      <c r="A89" s="35" t="s">
        <v>59</v>
      </c>
      <c r="E89" s="40" t="s">
        <v>914</v>
      </c>
    </row>
    <row r="90" spans="1:5" ht="89.25">
      <c r="A90" t="s">
        <v>61</v>
      </c>
      <c r="E90" s="39" t="s">
        <v>915</v>
      </c>
    </row>
    <row r="91" spans="1:16" ht="12.75">
      <c r="A91" t="s">
        <v>50</v>
      </c>
      <c s="34" t="s">
        <v>162</v>
      </c>
      <c s="34" t="s">
        <v>916</v>
      </c>
      <c s="35" t="s">
        <v>93</v>
      </c>
      <c s="6" t="s">
        <v>917</v>
      </c>
      <c s="36" t="s">
        <v>103</v>
      </c>
      <c s="37">
        <v>151.764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96</v>
      </c>
      <c>
        <f>(M91*21)/100</f>
      </c>
      <c t="s">
        <v>28</v>
      </c>
    </row>
    <row r="92" spans="1:5" ht="12.75">
      <c r="A92" s="35" t="s">
        <v>57</v>
      </c>
      <c r="E92" s="39" t="s">
        <v>918</v>
      </c>
    </row>
    <row r="93" spans="1:5" ht="51">
      <c r="A93" s="35" t="s">
        <v>59</v>
      </c>
      <c r="E93" s="40" t="s">
        <v>919</v>
      </c>
    </row>
    <row r="94" spans="1:5" ht="318.75">
      <c r="A94" t="s">
        <v>61</v>
      </c>
      <c r="E94" s="39" t="s">
        <v>436</v>
      </c>
    </row>
    <row r="95" spans="1:16" ht="12.75">
      <c r="A95" t="s">
        <v>50</v>
      </c>
      <c s="34" t="s">
        <v>166</v>
      </c>
      <c s="34" t="s">
        <v>916</v>
      </c>
      <c s="35" t="s">
        <v>51</v>
      </c>
      <c s="6" t="s">
        <v>917</v>
      </c>
      <c s="36" t="s">
        <v>103</v>
      </c>
      <c s="37">
        <v>65.042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96</v>
      </c>
      <c>
        <f>(M95*21)/100</f>
      </c>
      <c t="s">
        <v>28</v>
      </c>
    </row>
    <row r="96" spans="1:5" ht="25.5">
      <c r="A96" s="35" t="s">
        <v>57</v>
      </c>
      <c r="E96" s="39" t="s">
        <v>920</v>
      </c>
    </row>
    <row r="97" spans="1:5" ht="51">
      <c r="A97" s="35" t="s">
        <v>59</v>
      </c>
      <c r="E97" s="40" t="s">
        <v>921</v>
      </c>
    </row>
    <row r="98" spans="1:5" ht="318.75">
      <c r="A98" t="s">
        <v>61</v>
      </c>
      <c r="E98" s="39" t="s">
        <v>436</v>
      </c>
    </row>
    <row r="99" spans="1:16" ht="12.75">
      <c r="A99" t="s">
        <v>50</v>
      </c>
      <c s="34" t="s">
        <v>170</v>
      </c>
      <c s="34" t="s">
        <v>437</v>
      </c>
      <c s="35" t="s">
        <v>506</v>
      </c>
      <c s="6" t="s">
        <v>438</v>
      </c>
      <c s="36" t="s">
        <v>103</v>
      </c>
      <c s="37">
        <v>62.4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96</v>
      </c>
      <c>
        <f>(M99*21)/100</f>
      </c>
      <c t="s">
        <v>28</v>
      </c>
    </row>
    <row r="100" spans="1:5" ht="12.75">
      <c r="A100" s="35" t="s">
        <v>57</v>
      </c>
      <c r="E100" s="39" t="s">
        <v>922</v>
      </c>
    </row>
    <row r="101" spans="1:5" ht="12.75">
      <c r="A101" s="35" t="s">
        <v>59</v>
      </c>
      <c r="E101" s="40" t="s">
        <v>923</v>
      </c>
    </row>
    <row r="102" spans="1:5" ht="293.25">
      <c r="A102" t="s">
        <v>61</v>
      </c>
      <c r="E102" s="39" t="s">
        <v>924</v>
      </c>
    </row>
    <row r="103" spans="1:16" ht="12.75">
      <c r="A103" t="s">
        <v>50</v>
      </c>
      <c s="34" t="s">
        <v>175</v>
      </c>
      <c s="34" t="s">
        <v>925</v>
      </c>
      <c s="35" t="s">
        <v>506</v>
      </c>
      <c s="6" t="s">
        <v>926</v>
      </c>
      <c s="36" t="s">
        <v>103</v>
      </c>
      <c s="37">
        <v>241.1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96</v>
      </c>
      <c>
        <f>(M103*21)/100</f>
      </c>
      <c t="s">
        <v>28</v>
      </c>
    </row>
    <row r="104" spans="1:5" ht="12.75">
      <c r="A104" s="35" t="s">
        <v>57</v>
      </c>
      <c r="E104" s="39" t="s">
        <v>922</v>
      </c>
    </row>
    <row r="105" spans="1:5" ht="51">
      <c r="A105" s="35" t="s">
        <v>59</v>
      </c>
      <c r="E105" s="40" t="s">
        <v>927</v>
      </c>
    </row>
    <row r="106" spans="1:5" ht="216.75">
      <c r="A106" t="s">
        <v>61</v>
      </c>
      <c r="E106" s="39" t="s">
        <v>928</v>
      </c>
    </row>
    <row r="107" spans="1:16" ht="12.75">
      <c r="A107" t="s">
        <v>50</v>
      </c>
      <c s="34" t="s">
        <v>180</v>
      </c>
      <c s="34" t="s">
        <v>442</v>
      </c>
      <c s="35" t="s">
        <v>93</v>
      </c>
      <c s="6" t="s">
        <v>443</v>
      </c>
      <c s="36" t="s">
        <v>336</v>
      </c>
      <c s="37">
        <v>1500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96</v>
      </c>
      <c>
        <f>(M107*21)/100</f>
      </c>
      <c t="s">
        <v>28</v>
      </c>
    </row>
    <row r="108" spans="1:5" ht="12.75">
      <c r="A108" s="35" t="s">
        <v>57</v>
      </c>
      <c r="E108" s="39" t="s">
        <v>929</v>
      </c>
    </row>
    <row r="109" spans="1:5" ht="12.75">
      <c r="A109" s="35" t="s">
        <v>59</v>
      </c>
      <c r="E109" s="40" t="s">
        <v>93</v>
      </c>
    </row>
    <row r="110" spans="1:5" ht="63.75">
      <c r="A110" t="s">
        <v>61</v>
      </c>
      <c r="E110" s="39" t="s">
        <v>930</v>
      </c>
    </row>
    <row r="111" spans="1:16" ht="12.75">
      <c r="A111" t="s">
        <v>50</v>
      </c>
      <c s="34" t="s">
        <v>186</v>
      </c>
      <c s="34" t="s">
        <v>931</v>
      </c>
      <c s="35" t="s">
        <v>932</v>
      </c>
      <c s="6" t="s">
        <v>933</v>
      </c>
      <c s="36" t="s">
        <v>336</v>
      </c>
      <c s="37">
        <v>1500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96</v>
      </c>
      <c>
        <f>(M111*21)/100</f>
      </c>
      <c t="s">
        <v>28</v>
      </c>
    </row>
    <row r="112" spans="1:5" ht="12.75">
      <c r="A112" s="35" t="s">
        <v>57</v>
      </c>
      <c r="E112" s="39" t="s">
        <v>922</v>
      </c>
    </row>
    <row r="113" spans="1:5" ht="12.75">
      <c r="A113" s="35" t="s">
        <v>59</v>
      </c>
      <c r="E113" s="40" t="s">
        <v>93</v>
      </c>
    </row>
    <row r="114" spans="1:5" ht="51">
      <c r="A114" t="s">
        <v>61</v>
      </c>
      <c r="E114" s="39" t="s">
        <v>934</v>
      </c>
    </row>
    <row r="115" spans="1:16" ht="12.75">
      <c r="A115" t="s">
        <v>50</v>
      </c>
      <c s="34" t="s">
        <v>191</v>
      </c>
      <c s="34" t="s">
        <v>935</v>
      </c>
      <c s="35" t="s">
        <v>506</v>
      </c>
      <c s="6" t="s">
        <v>936</v>
      </c>
      <c s="36" t="s">
        <v>336</v>
      </c>
      <c s="37">
        <v>220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96</v>
      </c>
      <c>
        <f>(M115*21)/100</f>
      </c>
      <c t="s">
        <v>28</v>
      </c>
    </row>
    <row r="116" spans="1:5" ht="12.75">
      <c r="A116" s="35" t="s">
        <v>57</v>
      </c>
      <c r="E116" s="39" t="s">
        <v>922</v>
      </c>
    </row>
    <row r="117" spans="1:5" ht="12.75">
      <c r="A117" s="35" t="s">
        <v>59</v>
      </c>
      <c r="E117" s="40" t="s">
        <v>93</v>
      </c>
    </row>
    <row r="118" spans="1:5" ht="63.75">
      <c r="A118" t="s">
        <v>61</v>
      </c>
      <c r="E118" s="39" t="s">
        <v>937</v>
      </c>
    </row>
    <row r="119" spans="1:16" ht="12.75">
      <c r="A119" t="s">
        <v>50</v>
      </c>
      <c s="34" t="s">
        <v>196</v>
      </c>
      <c s="34" t="s">
        <v>938</v>
      </c>
      <c s="35" t="s">
        <v>506</v>
      </c>
      <c s="6" t="s">
        <v>939</v>
      </c>
      <c s="36" t="s">
        <v>336</v>
      </c>
      <c s="37">
        <v>1500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96</v>
      </c>
      <c>
        <f>(M119*21)/100</f>
      </c>
      <c t="s">
        <v>28</v>
      </c>
    </row>
    <row r="120" spans="1:5" ht="12.75">
      <c r="A120" s="35" t="s">
        <v>57</v>
      </c>
      <c r="E120" s="39" t="s">
        <v>940</v>
      </c>
    </row>
    <row r="121" spans="1:5" ht="12.75">
      <c r="A121" s="35" t="s">
        <v>59</v>
      </c>
      <c r="E121" s="40" t="s">
        <v>93</v>
      </c>
    </row>
    <row r="122" spans="1:5" ht="63.75">
      <c r="A122" t="s">
        <v>61</v>
      </c>
      <c r="E122" s="39" t="s">
        <v>941</v>
      </c>
    </row>
    <row r="123" spans="1:16" ht="25.5">
      <c r="A123" t="s">
        <v>50</v>
      </c>
      <c s="34" t="s">
        <v>201</v>
      </c>
      <c s="34" t="s">
        <v>942</v>
      </c>
      <c s="35" t="s">
        <v>93</v>
      </c>
      <c s="6" t="s">
        <v>943</v>
      </c>
      <c s="36" t="s">
        <v>134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96</v>
      </c>
      <c>
        <f>(M123*21)/100</f>
      </c>
      <c t="s">
        <v>28</v>
      </c>
    </row>
    <row r="124" spans="1:5" ht="102">
      <c r="A124" s="35" t="s">
        <v>57</v>
      </c>
      <c r="E124" s="39" t="s">
        <v>944</v>
      </c>
    </row>
    <row r="125" spans="1:5" ht="12.75">
      <c r="A125" s="35" t="s">
        <v>59</v>
      </c>
      <c r="E125" s="40" t="s">
        <v>431</v>
      </c>
    </row>
    <row r="126" spans="1:5" ht="114.75">
      <c r="A126" t="s">
        <v>61</v>
      </c>
      <c r="E126" s="39" t="s">
        <v>459</v>
      </c>
    </row>
    <row r="127" spans="1:13" ht="12.75">
      <c r="A127" t="s">
        <v>47</v>
      </c>
      <c r="C127" s="31" t="s">
        <v>28</v>
      </c>
      <c r="E127" s="33" t="s">
        <v>329</v>
      </c>
      <c r="J127" s="32">
        <f>0</f>
      </c>
      <c s="32">
        <f>0</f>
      </c>
      <c s="32">
        <f>0+L128+L132+L136+L140+L144+L148</f>
      </c>
      <c s="32">
        <f>0+M128+M132+M136+M140+M144+M148</f>
      </c>
    </row>
    <row r="128" spans="1:16" ht="12.75">
      <c r="A128" t="s">
        <v>50</v>
      </c>
      <c s="34" t="s">
        <v>206</v>
      </c>
      <c s="34" t="s">
        <v>945</v>
      </c>
      <c s="35" t="s">
        <v>506</v>
      </c>
      <c s="6" t="s">
        <v>946</v>
      </c>
      <c s="36" t="s">
        <v>95</v>
      </c>
      <c s="37">
        <v>25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96</v>
      </c>
      <c>
        <f>(M128*21)/100</f>
      </c>
      <c t="s">
        <v>28</v>
      </c>
    </row>
    <row r="129" spans="1:5" ht="12.75">
      <c r="A129" s="35" t="s">
        <v>57</v>
      </c>
      <c r="E129" s="39" t="s">
        <v>947</v>
      </c>
    </row>
    <row r="130" spans="1:5" ht="12.75">
      <c r="A130" s="35" t="s">
        <v>59</v>
      </c>
      <c r="E130" s="40" t="s">
        <v>948</v>
      </c>
    </row>
    <row r="131" spans="1:5" ht="191.25">
      <c r="A131" t="s">
        <v>61</v>
      </c>
      <c r="E131" s="39" t="s">
        <v>949</v>
      </c>
    </row>
    <row r="132" spans="1:16" ht="12.75">
      <c r="A132" t="s">
        <v>50</v>
      </c>
      <c s="34" t="s">
        <v>212</v>
      </c>
      <c s="34" t="s">
        <v>473</v>
      </c>
      <c s="35" t="s">
        <v>93</v>
      </c>
      <c s="6" t="s">
        <v>474</v>
      </c>
      <c s="36" t="s">
        <v>95</v>
      </c>
      <c s="37">
        <v>144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96</v>
      </c>
      <c>
        <f>(M132*21)/100</f>
      </c>
      <c t="s">
        <v>28</v>
      </c>
    </row>
    <row r="133" spans="1:5" ht="12.75">
      <c r="A133" s="35" t="s">
        <v>57</v>
      </c>
      <c r="E133" s="39" t="s">
        <v>93</v>
      </c>
    </row>
    <row r="134" spans="1:5" ht="12.75">
      <c r="A134" s="35" t="s">
        <v>59</v>
      </c>
      <c r="E134" s="40" t="s">
        <v>950</v>
      </c>
    </row>
    <row r="135" spans="1:5" ht="51">
      <c r="A135" t="s">
        <v>61</v>
      </c>
      <c r="E135" s="39" t="s">
        <v>476</v>
      </c>
    </row>
    <row r="136" spans="1:16" ht="12.75">
      <c r="A136" t="s">
        <v>50</v>
      </c>
      <c s="34" t="s">
        <v>217</v>
      </c>
      <c s="34" t="s">
        <v>951</v>
      </c>
      <c s="35" t="s">
        <v>932</v>
      </c>
      <c s="6" t="s">
        <v>952</v>
      </c>
      <c s="36" t="s">
        <v>95</v>
      </c>
      <c s="37">
        <v>1266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96</v>
      </c>
      <c>
        <f>(M136*21)/100</f>
      </c>
      <c t="s">
        <v>28</v>
      </c>
    </row>
    <row r="137" spans="1:5" ht="12.75">
      <c r="A137" s="35" t="s">
        <v>57</v>
      </c>
      <c r="E137" s="39" t="s">
        <v>953</v>
      </c>
    </row>
    <row r="138" spans="1:5" ht="51">
      <c r="A138" s="35" t="s">
        <v>59</v>
      </c>
      <c r="E138" s="40" t="s">
        <v>954</v>
      </c>
    </row>
    <row r="139" spans="1:5" ht="89.25">
      <c r="A139" t="s">
        <v>61</v>
      </c>
      <c r="E139" s="39" t="s">
        <v>955</v>
      </c>
    </row>
    <row r="140" spans="1:16" ht="12.75">
      <c r="A140" t="s">
        <v>50</v>
      </c>
      <c s="34" t="s">
        <v>222</v>
      </c>
      <c s="34" t="s">
        <v>490</v>
      </c>
      <c s="35" t="s">
        <v>932</v>
      </c>
      <c s="6" t="s">
        <v>491</v>
      </c>
      <c s="36" t="s">
        <v>95</v>
      </c>
      <c s="37">
        <v>134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96</v>
      </c>
      <c>
        <f>(M140*21)/100</f>
      </c>
      <c t="s">
        <v>28</v>
      </c>
    </row>
    <row r="141" spans="1:5" ht="12.75">
      <c r="A141" s="35" t="s">
        <v>57</v>
      </c>
      <c r="E141" s="39" t="s">
        <v>956</v>
      </c>
    </row>
    <row r="142" spans="1:5" ht="12.75">
      <c r="A142" s="35" t="s">
        <v>59</v>
      </c>
      <c r="E142" s="40" t="s">
        <v>957</v>
      </c>
    </row>
    <row r="143" spans="1:5" ht="89.25">
      <c r="A143" t="s">
        <v>61</v>
      </c>
      <c r="E143" s="39" t="s">
        <v>955</v>
      </c>
    </row>
    <row r="144" spans="1:16" ht="12.75">
      <c r="A144" t="s">
        <v>50</v>
      </c>
      <c s="34" t="s">
        <v>226</v>
      </c>
      <c s="34" t="s">
        <v>958</v>
      </c>
      <c s="35" t="s">
        <v>93</v>
      </c>
      <c s="6" t="s">
        <v>959</v>
      </c>
      <c s="36" t="s">
        <v>103</v>
      </c>
      <c s="37">
        <v>94.4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96</v>
      </c>
      <c>
        <f>(M144*21)/100</f>
      </c>
      <c t="s">
        <v>28</v>
      </c>
    </row>
    <row r="145" spans="1:5" ht="12.75">
      <c r="A145" s="35" t="s">
        <v>57</v>
      </c>
      <c r="E145" s="39" t="s">
        <v>960</v>
      </c>
    </row>
    <row r="146" spans="1:5" ht="63.75">
      <c r="A146" s="35" t="s">
        <v>59</v>
      </c>
      <c r="E146" s="40" t="s">
        <v>961</v>
      </c>
    </row>
    <row r="147" spans="1:5" ht="102">
      <c r="A147" t="s">
        <v>61</v>
      </c>
      <c r="E147" s="39" t="s">
        <v>962</v>
      </c>
    </row>
    <row r="148" spans="1:16" ht="25.5">
      <c r="A148" t="s">
        <v>50</v>
      </c>
      <c s="34" t="s">
        <v>301</v>
      </c>
      <c s="34" t="s">
        <v>963</v>
      </c>
      <c s="35" t="s">
        <v>932</v>
      </c>
      <c s="6" t="s">
        <v>964</v>
      </c>
      <c s="36" t="s">
        <v>134</v>
      </c>
      <c s="37">
        <v>44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96</v>
      </c>
      <c>
        <f>(M148*21)/100</f>
      </c>
      <c t="s">
        <v>28</v>
      </c>
    </row>
    <row r="149" spans="1:5" ht="12.75">
      <c r="A149" s="35" t="s">
        <v>57</v>
      </c>
      <c r="E149" s="39" t="s">
        <v>965</v>
      </c>
    </row>
    <row r="150" spans="1:5" ht="38.25">
      <c r="A150" s="35" t="s">
        <v>59</v>
      </c>
      <c r="E150" s="40" t="s">
        <v>966</v>
      </c>
    </row>
    <row r="151" spans="1:5" ht="89.25">
      <c r="A151" t="s">
        <v>61</v>
      </c>
      <c r="E151" s="39" t="s">
        <v>967</v>
      </c>
    </row>
    <row r="152" spans="1:13" ht="12.75">
      <c r="A152" t="s">
        <v>47</v>
      </c>
      <c r="C152" s="31" t="s">
        <v>26</v>
      </c>
      <c r="E152" s="33" t="s">
        <v>499</v>
      </c>
      <c r="J152" s="32">
        <f>0</f>
      </c>
      <c s="32">
        <f>0</f>
      </c>
      <c s="32">
        <f>0+L153+L157+L161+L165+L169</f>
      </c>
      <c s="32">
        <f>0+M153+M157+M161+M165+M169</f>
      </c>
    </row>
    <row r="153" spans="1:16" ht="12.75">
      <c r="A153" t="s">
        <v>50</v>
      </c>
      <c s="34" t="s">
        <v>524</v>
      </c>
      <c s="34" t="s">
        <v>500</v>
      </c>
      <c s="35" t="s">
        <v>93</v>
      </c>
      <c s="6" t="s">
        <v>501</v>
      </c>
      <c s="36" t="s">
        <v>103</v>
      </c>
      <c s="37">
        <v>22.4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96</v>
      </c>
      <c>
        <f>(M153*21)/100</f>
      </c>
      <c t="s">
        <v>28</v>
      </c>
    </row>
    <row r="154" spans="1:5" ht="12.75">
      <c r="A154" s="35" t="s">
        <v>57</v>
      </c>
      <c r="E154" s="39" t="s">
        <v>93</v>
      </c>
    </row>
    <row r="155" spans="1:5" ht="12.75">
      <c r="A155" s="35" t="s">
        <v>59</v>
      </c>
      <c r="E155" s="40" t="s">
        <v>968</v>
      </c>
    </row>
    <row r="156" spans="1:5" ht="382.5">
      <c r="A156" t="s">
        <v>61</v>
      </c>
      <c r="E156" s="39" t="s">
        <v>504</v>
      </c>
    </row>
    <row r="157" spans="1:16" ht="12.75">
      <c r="A157" t="s">
        <v>50</v>
      </c>
      <c s="34" t="s">
        <v>528</v>
      </c>
      <c s="34" t="s">
        <v>505</v>
      </c>
      <c s="35" t="s">
        <v>506</v>
      </c>
      <c s="6" t="s">
        <v>507</v>
      </c>
      <c s="36" t="s">
        <v>55</v>
      </c>
      <c s="37">
        <v>3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96</v>
      </c>
      <c>
        <f>(M157*21)/100</f>
      </c>
      <c t="s">
        <v>28</v>
      </c>
    </row>
    <row r="158" spans="1:5" ht="12.75">
      <c r="A158" s="35" t="s">
        <v>57</v>
      </c>
      <c r="E158" s="39" t="s">
        <v>20</v>
      </c>
    </row>
    <row r="159" spans="1:5" ht="38.25">
      <c r="A159" s="35" t="s">
        <v>59</v>
      </c>
      <c r="E159" s="40" t="s">
        <v>969</v>
      </c>
    </row>
    <row r="160" spans="1:5" ht="293.25">
      <c r="A160" t="s">
        <v>61</v>
      </c>
      <c r="E160" s="39" t="s">
        <v>509</v>
      </c>
    </row>
    <row r="161" spans="1:16" ht="25.5">
      <c r="A161" t="s">
        <v>50</v>
      </c>
      <c s="34" t="s">
        <v>533</v>
      </c>
      <c s="34" t="s">
        <v>970</v>
      </c>
      <c s="35" t="s">
        <v>93</v>
      </c>
      <c s="6" t="s">
        <v>971</v>
      </c>
      <c s="36" t="s">
        <v>103</v>
      </c>
      <c s="37">
        <v>11.7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96</v>
      </c>
      <c>
        <f>(M161*21)/100</f>
      </c>
      <c t="s">
        <v>28</v>
      </c>
    </row>
    <row r="162" spans="1:5" ht="12.75">
      <c r="A162" s="35" t="s">
        <v>57</v>
      </c>
      <c r="E162" s="39" t="s">
        <v>93</v>
      </c>
    </row>
    <row r="163" spans="1:5" ht="12.75">
      <c r="A163" s="35" t="s">
        <v>59</v>
      </c>
      <c r="E163" s="40" t="s">
        <v>972</v>
      </c>
    </row>
    <row r="164" spans="1:5" ht="38.25">
      <c r="A164" t="s">
        <v>61</v>
      </c>
      <c r="E164" s="39" t="s">
        <v>973</v>
      </c>
    </row>
    <row r="165" spans="1:16" ht="12.75">
      <c r="A165" t="s">
        <v>50</v>
      </c>
      <c s="34" t="s">
        <v>539</v>
      </c>
      <c s="34" t="s">
        <v>515</v>
      </c>
      <c s="35" t="s">
        <v>506</v>
      </c>
      <c s="6" t="s">
        <v>516</v>
      </c>
      <c s="36" t="s">
        <v>103</v>
      </c>
      <c s="37">
        <v>71.9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96</v>
      </c>
      <c>
        <f>(M165*21)/100</f>
      </c>
      <c t="s">
        <v>28</v>
      </c>
    </row>
    <row r="166" spans="1:5" ht="12.75">
      <c r="A166" s="35" t="s">
        <v>57</v>
      </c>
      <c r="E166" s="39" t="s">
        <v>974</v>
      </c>
    </row>
    <row r="167" spans="1:5" ht="38.25">
      <c r="A167" s="35" t="s">
        <v>59</v>
      </c>
      <c r="E167" s="40" t="s">
        <v>975</v>
      </c>
    </row>
    <row r="168" spans="1:5" ht="395.25">
      <c r="A168" t="s">
        <v>61</v>
      </c>
      <c r="E168" s="39" t="s">
        <v>976</v>
      </c>
    </row>
    <row r="169" spans="1:16" ht="12.75">
      <c r="A169" t="s">
        <v>50</v>
      </c>
      <c s="34" t="s">
        <v>545</v>
      </c>
      <c s="34" t="s">
        <v>519</v>
      </c>
      <c s="35" t="s">
        <v>506</v>
      </c>
      <c s="6" t="s">
        <v>520</v>
      </c>
      <c s="36" t="s">
        <v>55</v>
      </c>
      <c s="37">
        <v>10.9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96</v>
      </c>
      <c>
        <f>(M169*21)/100</f>
      </c>
      <c t="s">
        <v>28</v>
      </c>
    </row>
    <row r="170" spans="1:5" ht="12.75">
      <c r="A170" s="35" t="s">
        <v>57</v>
      </c>
      <c r="E170" s="39" t="s">
        <v>20</v>
      </c>
    </row>
    <row r="171" spans="1:5" ht="25.5">
      <c r="A171" s="35" t="s">
        <v>59</v>
      </c>
      <c r="E171" s="40" t="s">
        <v>977</v>
      </c>
    </row>
    <row r="172" spans="1:5" ht="293.25">
      <c r="A172" t="s">
        <v>61</v>
      </c>
      <c r="E172" s="39" t="s">
        <v>509</v>
      </c>
    </row>
    <row r="173" spans="1:13" ht="12.75">
      <c r="A173" t="s">
        <v>47</v>
      </c>
      <c r="C173" s="31" t="s">
        <v>71</v>
      </c>
      <c r="E173" s="33" t="s">
        <v>523</v>
      </c>
      <c r="J173" s="32">
        <f>0</f>
      </c>
      <c s="32">
        <f>0</f>
      </c>
      <c s="32">
        <f>0+L174+L178+L182+L186+L190+L194+L198+L202+L206+L210+L214+L218</f>
      </c>
      <c s="32">
        <f>0+M174+M178+M182+M186+M190+M194+M198+M202+M206+M210+M214+M218</f>
      </c>
    </row>
    <row r="174" spans="1:16" ht="12.75">
      <c r="A174" t="s">
        <v>50</v>
      </c>
      <c s="34" t="s">
        <v>551</v>
      </c>
      <c s="34" t="s">
        <v>978</v>
      </c>
      <c s="35" t="s">
        <v>506</v>
      </c>
      <c s="6" t="s">
        <v>979</v>
      </c>
      <c s="36" t="s">
        <v>103</v>
      </c>
      <c s="37">
        <v>53.5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96</v>
      </c>
      <c>
        <f>(M174*21)/100</f>
      </c>
      <c t="s">
        <v>28</v>
      </c>
    </row>
    <row r="175" spans="1:5" ht="25.5">
      <c r="A175" s="35" t="s">
        <v>57</v>
      </c>
      <c r="E175" s="39" t="s">
        <v>980</v>
      </c>
    </row>
    <row r="176" spans="1:5" ht="12.75">
      <c r="A176" s="35" t="s">
        <v>59</v>
      </c>
      <c r="E176" s="40" t="s">
        <v>981</v>
      </c>
    </row>
    <row r="177" spans="1:5" ht="395.25">
      <c r="A177" t="s">
        <v>61</v>
      </c>
      <c r="E177" s="39" t="s">
        <v>976</v>
      </c>
    </row>
    <row r="178" spans="1:16" ht="12.75">
      <c r="A178" t="s">
        <v>50</v>
      </c>
      <c s="34" t="s">
        <v>556</v>
      </c>
      <c s="34" t="s">
        <v>982</v>
      </c>
      <c s="35" t="s">
        <v>506</v>
      </c>
      <c s="6" t="s">
        <v>983</v>
      </c>
      <c s="36" t="s">
        <v>55</v>
      </c>
      <c s="37">
        <v>13.6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96</v>
      </c>
      <c>
        <f>(M178*21)/100</f>
      </c>
      <c t="s">
        <v>28</v>
      </c>
    </row>
    <row r="179" spans="1:5" ht="12.75">
      <c r="A179" s="35" t="s">
        <v>57</v>
      </c>
      <c r="E179" s="39" t="s">
        <v>984</v>
      </c>
    </row>
    <row r="180" spans="1:5" ht="12.75">
      <c r="A180" s="35" t="s">
        <v>59</v>
      </c>
      <c r="E180" s="40" t="s">
        <v>985</v>
      </c>
    </row>
    <row r="181" spans="1:5" ht="293.25">
      <c r="A181" t="s">
        <v>61</v>
      </c>
      <c r="E181" s="39" t="s">
        <v>509</v>
      </c>
    </row>
    <row r="182" spans="1:16" ht="12.75">
      <c r="A182" t="s">
        <v>50</v>
      </c>
      <c s="34" t="s">
        <v>560</v>
      </c>
      <c s="34" t="s">
        <v>986</v>
      </c>
      <c s="35" t="s">
        <v>93</v>
      </c>
      <c s="6" t="s">
        <v>987</v>
      </c>
      <c s="36" t="s">
        <v>103</v>
      </c>
      <c s="37">
        <v>12.725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96</v>
      </c>
      <c>
        <f>(M182*21)/100</f>
      </c>
      <c t="s">
        <v>28</v>
      </c>
    </row>
    <row r="183" spans="1:5" ht="12.75">
      <c r="A183" s="35" t="s">
        <v>57</v>
      </c>
      <c r="E183" s="39" t="s">
        <v>93</v>
      </c>
    </row>
    <row r="184" spans="1:5" ht="38.25">
      <c r="A184" s="35" t="s">
        <v>59</v>
      </c>
      <c r="E184" s="40" t="s">
        <v>988</v>
      </c>
    </row>
    <row r="185" spans="1:5" ht="369.75">
      <c r="A185" t="s">
        <v>61</v>
      </c>
      <c r="E185" s="39" t="s">
        <v>518</v>
      </c>
    </row>
    <row r="186" spans="1:16" ht="12.75">
      <c r="A186" t="s">
        <v>50</v>
      </c>
      <c s="34" t="s">
        <v>564</v>
      </c>
      <c s="34" t="s">
        <v>529</v>
      </c>
      <c s="35" t="s">
        <v>506</v>
      </c>
      <c s="6" t="s">
        <v>530</v>
      </c>
      <c s="36" t="s">
        <v>103</v>
      </c>
      <c s="37">
        <v>5.8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96</v>
      </c>
      <c>
        <f>(M186*21)/100</f>
      </c>
      <c t="s">
        <v>28</v>
      </c>
    </row>
    <row r="187" spans="1:5" ht="12.75">
      <c r="A187" s="35" t="s">
        <v>57</v>
      </c>
      <c r="E187" s="39" t="s">
        <v>989</v>
      </c>
    </row>
    <row r="188" spans="1:5" ht="12.75">
      <c r="A188" s="35" t="s">
        <v>59</v>
      </c>
      <c r="E188" s="40" t="s">
        <v>990</v>
      </c>
    </row>
    <row r="189" spans="1:5" ht="395.25">
      <c r="A189" t="s">
        <v>61</v>
      </c>
      <c r="E189" s="39" t="s">
        <v>991</v>
      </c>
    </row>
    <row r="190" spans="1:16" ht="12.75">
      <c r="A190" t="s">
        <v>50</v>
      </c>
      <c s="34" t="s">
        <v>571</v>
      </c>
      <c s="34" t="s">
        <v>534</v>
      </c>
      <c s="35" t="s">
        <v>93</v>
      </c>
      <c s="6" t="s">
        <v>535</v>
      </c>
      <c s="36" t="s">
        <v>103</v>
      </c>
      <c s="37">
        <v>1.1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96</v>
      </c>
      <c>
        <f>(M190*21)/100</f>
      </c>
      <c t="s">
        <v>28</v>
      </c>
    </row>
    <row r="191" spans="1:5" ht="12.75">
      <c r="A191" s="35" t="s">
        <v>57</v>
      </c>
      <c r="E191" s="39" t="s">
        <v>992</v>
      </c>
    </row>
    <row r="192" spans="1:5" ht="12.75">
      <c r="A192" s="35" t="s">
        <v>59</v>
      </c>
      <c r="E192" s="40" t="s">
        <v>993</v>
      </c>
    </row>
    <row r="193" spans="1:5" ht="76.5">
      <c r="A193" t="s">
        <v>61</v>
      </c>
      <c r="E193" s="39" t="s">
        <v>994</v>
      </c>
    </row>
    <row r="194" spans="1:16" ht="12.75">
      <c r="A194" t="s">
        <v>50</v>
      </c>
      <c s="34" t="s">
        <v>577</v>
      </c>
      <c s="34" t="s">
        <v>995</v>
      </c>
      <c s="35" t="s">
        <v>506</v>
      </c>
      <c s="6" t="s">
        <v>996</v>
      </c>
      <c s="36" t="s">
        <v>103</v>
      </c>
      <c s="37">
        <v>54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96</v>
      </c>
      <c>
        <f>(M194*21)/100</f>
      </c>
      <c t="s">
        <v>28</v>
      </c>
    </row>
    <row r="195" spans="1:5" ht="12.75">
      <c r="A195" s="35" t="s">
        <v>57</v>
      </c>
      <c r="E195" s="39" t="s">
        <v>997</v>
      </c>
    </row>
    <row r="196" spans="1:5" ht="38.25">
      <c r="A196" s="35" t="s">
        <v>59</v>
      </c>
      <c r="E196" s="40" t="s">
        <v>998</v>
      </c>
    </row>
    <row r="197" spans="1:5" ht="76.5">
      <c r="A197" t="s">
        <v>61</v>
      </c>
      <c r="E197" s="39" t="s">
        <v>999</v>
      </c>
    </row>
    <row r="198" spans="1:16" ht="25.5">
      <c r="A198" t="s">
        <v>50</v>
      </c>
      <c s="34" t="s">
        <v>583</v>
      </c>
      <c s="34" t="s">
        <v>1000</v>
      </c>
      <c s="35" t="s">
        <v>506</v>
      </c>
      <c s="6" t="s">
        <v>1001</v>
      </c>
      <c s="36" t="s">
        <v>103</v>
      </c>
      <c s="37">
        <v>52.5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96</v>
      </c>
      <c>
        <f>(M198*21)/100</f>
      </c>
      <c t="s">
        <v>28</v>
      </c>
    </row>
    <row r="199" spans="1:5" ht="25.5">
      <c r="A199" s="35" t="s">
        <v>57</v>
      </c>
      <c r="E199" s="39" t="s">
        <v>1002</v>
      </c>
    </row>
    <row r="200" spans="1:5" ht="51">
      <c r="A200" s="35" t="s">
        <v>59</v>
      </c>
      <c r="E200" s="40" t="s">
        <v>1003</v>
      </c>
    </row>
    <row r="201" spans="1:5" ht="76.5">
      <c r="A201" t="s">
        <v>61</v>
      </c>
      <c r="E201" s="39" t="s">
        <v>999</v>
      </c>
    </row>
    <row r="202" spans="1:16" ht="12.75">
      <c r="A202" t="s">
        <v>50</v>
      </c>
      <c s="34" t="s">
        <v>589</v>
      </c>
      <c s="34" t="s">
        <v>1004</v>
      </c>
      <c s="35" t="s">
        <v>506</v>
      </c>
      <c s="6" t="s">
        <v>1005</v>
      </c>
      <c s="36" t="s">
        <v>103</v>
      </c>
      <c s="37">
        <v>14.9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96</v>
      </c>
      <c>
        <f>(M202*21)/100</f>
      </c>
      <c t="s">
        <v>28</v>
      </c>
    </row>
    <row r="203" spans="1:5" ht="12.75">
      <c r="A203" s="35" t="s">
        <v>57</v>
      </c>
      <c r="E203" s="39" t="s">
        <v>1006</v>
      </c>
    </row>
    <row r="204" spans="1:5" ht="12.75">
      <c r="A204" s="35" t="s">
        <v>59</v>
      </c>
      <c r="E204" s="40" t="s">
        <v>1007</v>
      </c>
    </row>
    <row r="205" spans="1:5" ht="76.5">
      <c r="A205" t="s">
        <v>61</v>
      </c>
      <c r="E205" s="39" t="s">
        <v>1008</v>
      </c>
    </row>
    <row r="206" spans="1:16" ht="12.75">
      <c r="A206" t="s">
        <v>50</v>
      </c>
      <c s="34" t="s">
        <v>594</v>
      </c>
      <c s="34" t="s">
        <v>540</v>
      </c>
      <c s="35" t="s">
        <v>506</v>
      </c>
      <c s="6" t="s">
        <v>541</v>
      </c>
      <c s="36" t="s">
        <v>103</v>
      </c>
      <c s="37">
        <v>17.3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96</v>
      </c>
      <c>
        <f>(M206*21)/100</f>
      </c>
      <c t="s">
        <v>28</v>
      </c>
    </row>
    <row r="207" spans="1:5" ht="25.5">
      <c r="A207" s="35" t="s">
        <v>57</v>
      </c>
      <c r="E207" s="39" t="s">
        <v>1009</v>
      </c>
    </row>
    <row r="208" spans="1:5" ht="12.75">
      <c r="A208" s="35" t="s">
        <v>59</v>
      </c>
      <c r="E208" s="40" t="s">
        <v>1010</v>
      </c>
    </row>
    <row r="209" spans="1:5" ht="114.75">
      <c r="A209" t="s">
        <v>61</v>
      </c>
      <c r="E209" s="39" t="s">
        <v>1011</v>
      </c>
    </row>
    <row r="210" spans="1:16" ht="12.75">
      <c r="A210" t="s">
        <v>50</v>
      </c>
      <c s="34" t="s">
        <v>600</v>
      </c>
      <c s="34" t="s">
        <v>1012</v>
      </c>
      <c s="35" t="s">
        <v>51</v>
      </c>
      <c s="6" t="s">
        <v>553</v>
      </c>
      <c s="36" t="s">
        <v>55</v>
      </c>
      <c s="37">
        <v>24.7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56</v>
      </c>
      <c>
        <f>(M210*21)/100</f>
      </c>
      <c t="s">
        <v>28</v>
      </c>
    </row>
    <row r="211" spans="1:5" ht="12.75">
      <c r="A211" s="35" t="s">
        <v>57</v>
      </c>
      <c r="E211" s="39" t="s">
        <v>1013</v>
      </c>
    </row>
    <row r="212" spans="1:5" ht="12.75">
      <c r="A212" s="35" t="s">
        <v>59</v>
      </c>
      <c r="E212" s="40" t="s">
        <v>1014</v>
      </c>
    </row>
    <row r="213" spans="1:5" ht="293.25">
      <c r="A213" t="s">
        <v>61</v>
      </c>
      <c r="E213" s="39" t="s">
        <v>1015</v>
      </c>
    </row>
    <row r="214" spans="1:16" ht="12.75">
      <c r="A214" t="s">
        <v>50</v>
      </c>
      <c s="34" t="s">
        <v>606</v>
      </c>
      <c s="34" t="s">
        <v>1012</v>
      </c>
      <c s="35" t="s">
        <v>28</v>
      </c>
      <c s="6" t="s">
        <v>553</v>
      </c>
      <c s="36" t="s">
        <v>1016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56</v>
      </c>
      <c>
        <f>(M214*21)/100</f>
      </c>
      <c t="s">
        <v>28</v>
      </c>
    </row>
    <row r="215" spans="1:5" ht="51">
      <c r="A215" s="35" t="s">
        <v>57</v>
      </c>
      <c r="E215" s="39" t="s">
        <v>1017</v>
      </c>
    </row>
    <row r="216" spans="1:5" ht="12.75">
      <c r="A216" s="35" t="s">
        <v>59</v>
      </c>
      <c r="E216" s="40" t="s">
        <v>93</v>
      </c>
    </row>
    <row r="217" spans="1:5" ht="293.25">
      <c r="A217" t="s">
        <v>61</v>
      </c>
      <c r="E217" s="39" t="s">
        <v>1015</v>
      </c>
    </row>
    <row r="218" spans="1:16" ht="12.75">
      <c r="A218" t="s">
        <v>50</v>
      </c>
      <c s="34" t="s">
        <v>611</v>
      </c>
      <c s="34" t="s">
        <v>1018</v>
      </c>
      <c s="35" t="s">
        <v>93</v>
      </c>
      <c s="6" t="s">
        <v>562</v>
      </c>
      <c s="36" t="s">
        <v>134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56</v>
      </c>
      <c>
        <f>(M218*21)/100</f>
      </c>
      <c t="s">
        <v>28</v>
      </c>
    </row>
    <row r="219" spans="1:5" ht="12.75">
      <c r="A219" s="35" t="s">
        <v>57</v>
      </c>
      <c r="E219" s="39" t="s">
        <v>93</v>
      </c>
    </row>
    <row r="220" spans="1:5" ht="12.75">
      <c r="A220" s="35" t="s">
        <v>59</v>
      </c>
      <c r="E220" s="40" t="s">
        <v>652</v>
      </c>
    </row>
    <row r="221" spans="1:5" ht="229.5">
      <c r="A221" t="s">
        <v>61</v>
      </c>
      <c r="E221" s="39" t="s">
        <v>1019</v>
      </c>
    </row>
    <row r="222" spans="1:13" ht="12.75">
      <c r="A222" t="s">
        <v>47</v>
      </c>
      <c r="C222" s="31" t="s">
        <v>76</v>
      </c>
      <c r="E222" s="33" t="s">
        <v>99</v>
      </c>
      <c r="J222" s="32">
        <f>0</f>
      </c>
      <c s="32">
        <f>0</f>
      </c>
      <c s="32">
        <f>0+L223</f>
      </c>
      <c s="32">
        <f>0+M223</f>
      </c>
    </row>
    <row r="223" spans="1:16" ht="12.75">
      <c r="A223" t="s">
        <v>50</v>
      </c>
      <c s="34" t="s">
        <v>617</v>
      </c>
      <c s="34" t="s">
        <v>1020</v>
      </c>
      <c s="35" t="s">
        <v>93</v>
      </c>
      <c s="6" t="s">
        <v>1021</v>
      </c>
      <c s="36" t="s">
        <v>103</v>
      </c>
      <c s="37">
        <v>1.08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96</v>
      </c>
      <c>
        <f>(M223*21)/100</f>
      </c>
      <c t="s">
        <v>28</v>
      </c>
    </row>
    <row r="224" spans="1:5" ht="12.75">
      <c r="A224" s="35" t="s">
        <v>57</v>
      </c>
      <c r="E224" s="39" t="s">
        <v>1022</v>
      </c>
    </row>
    <row r="225" spans="1:5" ht="12.75">
      <c r="A225" s="35" t="s">
        <v>59</v>
      </c>
      <c r="E225" s="40" t="s">
        <v>1023</v>
      </c>
    </row>
    <row r="226" spans="1:5" ht="51">
      <c r="A226" t="s">
        <v>61</v>
      </c>
      <c r="E226" s="39" t="s">
        <v>569</v>
      </c>
    </row>
    <row r="227" spans="1:13" ht="12.75">
      <c r="A227" t="s">
        <v>47</v>
      </c>
      <c r="C227" s="31" t="s">
        <v>27</v>
      </c>
      <c r="E227" s="33" t="s">
        <v>570</v>
      </c>
      <c r="J227" s="32">
        <f>0</f>
      </c>
      <c s="32">
        <f>0</f>
      </c>
      <c s="32">
        <f>0+L228</f>
      </c>
      <c s="32">
        <f>0+M228</f>
      </c>
    </row>
    <row r="228" spans="1:16" ht="12.75">
      <c r="A228" t="s">
        <v>50</v>
      </c>
      <c s="34" t="s">
        <v>620</v>
      </c>
      <c s="34" t="s">
        <v>572</v>
      </c>
      <c s="35" t="s">
        <v>93</v>
      </c>
      <c s="6" t="s">
        <v>573</v>
      </c>
      <c s="36" t="s">
        <v>336</v>
      </c>
      <c s="37">
        <v>601.011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96</v>
      </c>
      <c>
        <f>(M228*21)/100</f>
      </c>
      <c t="s">
        <v>28</v>
      </c>
    </row>
    <row r="229" spans="1:5" ht="12.75">
      <c r="A229" s="35" t="s">
        <v>57</v>
      </c>
      <c r="E229" s="39" t="s">
        <v>1024</v>
      </c>
    </row>
    <row r="230" spans="1:5" ht="38.25">
      <c r="A230" s="35" t="s">
        <v>59</v>
      </c>
      <c r="E230" s="40" t="s">
        <v>1025</v>
      </c>
    </row>
    <row r="231" spans="1:5" ht="89.25">
      <c r="A231" t="s">
        <v>61</v>
      </c>
      <c r="E231" s="39" t="s">
        <v>575</v>
      </c>
    </row>
    <row r="232" spans="1:13" ht="12.75">
      <c r="A232" t="s">
        <v>47</v>
      </c>
      <c r="C232" s="31" t="s">
        <v>85</v>
      </c>
      <c r="E232" s="33" t="s">
        <v>576</v>
      </c>
      <c r="J232" s="32">
        <f>0</f>
      </c>
      <c s="32">
        <f>0</f>
      </c>
      <c s="32">
        <f>0+L233+L237+L241+L245+L249+L253+L257+L261</f>
      </c>
      <c s="32">
        <f>0+M233+M237+M241+M245+M249+M253+M257+M261</f>
      </c>
    </row>
    <row r="233" spans="1:16" ht="12.75">
      <c r="A233" t="s">
        <v>50</v>
      </c>
      <c s="34" t="s">
        <v>625</v>
      </c>
      <c s="34" t="s">
        <v>1026</v>
      </c>
      <c s="35" t="s">
        <v>506</v>
      </c>
      <c s="6" t="s">
        <v>1027</v>
      </c>
      <c s="36" t="s">
        <v>95</v>
      </c>
      <c s="37">
        <v>157.2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96</v>
      </c>
      <c>
        <f>(M233*21)/100</f>
      </c>
      <c t="s">
        <v>28</v>
      </c>
    </row>
    <row r="234" spans="1:5" ht="12.75">
      <c r="A234" s="35" t="s">
        <v>57</v>
      </c>
      <c r="E234" s="39" t="s">
        <v>1028</v>
      </c>
    </row>
    <row r="235" spans="1:5" ht="51">
      <c r="A235" s="35" t="s">
        <v>59</v>
      </c>
      <c r="E235" s="40" t="s">
        <v>1029</v>
      </c>
    </row>
    <row r="236" spans="1:5" ht="76.5">
      <c r="A236" t="s">
        <v>61</v>
      </c>
      <c r="E236" s="39" t="s">
        <v>1030</v>
      </c>
    </row>
    <row r="237" spans="1:16" ht="25.5">
      <c r="A237" t="s">
        <v>50</v>
      </c>
      <c s="34" t="s">
        <v>631</v>
      </c>
      <c s="34" t="s">
        <v>584</v>
      </c>
      <c s="35" t="s">
        <v>506</v>
      </c>
      <c s="6" t="s">
        <v>585</v>
      </c>
      <c s="36" t="s">
        <v>336</v>
      </c>
      <c s="37">
        <v>37.6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96</v>
      </c>
      <c>
        <f>(M237*21)/100</f>
      </c>
      <c t="s">
        <v>28</v>
      </c>
    </row>
    <row r="238" spans="1:5" ht="12.75">
      <c r="A238" s="35" t="s">
        <v>57</v>
      </c>
      <c r="E238" s="39" t="s">
        <v>1031</v>
      </c>
    </row>
    <row r="239" spans="1:5" ht="12.75">
      <c r="A239" s="35" t="s">
        <v>59</v>
      </c>
      <c r="E239" s="40" t="s">
        <v>1032</v>
      </c>
    </row>
    <row r="240" spans="1:5" ht="204">
      <c r="A240" t="s">
        <v>61</v>
      </c>
      <c r="E240" s="39" t="s">
        <v>1033</v>
      </c>
    </row>
    <row r="241" spans="1:16" ht="25.5">
      <c r="A241" t="s">
        <v>50</v>
      </c>
      <c s="34" t="s">
        <v>635</v>
      </c>
      <c s="34" t="s">
        <v>1034</v>
      </c>
      <c s="35" t="s">
        <v>93</v>
      </c>
      <c s="6" t="s">
        <v>628</v>
      </c>
      <c s="36" t="s">
        <v>336</v>
      </c>
      <c s="37">
        <v>80.08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96</v>
      </c>
      <c>
        <f>(M241*21)/100</f>
      </c>
      <c t="s">
        <v>28</v>
      </c>
    </row>
    <row r="242" spans="1:5" ht="12.75">
      <c r="A242" s="35" t="s">
        <v>57</v>
      </c>
      <c r="E242" s="39" t="s">
        <v>93</v>
      </c>
    </row>
    <row r="243" spans="1:5" ht="38.25">
      <c r="A243" s="35" t="s">
        <v>59</v>
      </c>
      <c r="E243" s="40" t="s">
        <v>1035</v>
      </c>
    </row>
    <row r="244" spans="1:5" ht="191.25">
      <c r="A244" t="s">
        <v>61</v>
      </c>
      <c r="E244" s="39" t="s">
        <v>588</v>
      </c>
    </row>
    <row r="245" spans="1:16" ht="12.75">
      <c r="A245" t="s">
        <v>50</v>
      </c>
      <c s="34" t="s">
        <v>639</v>
      </c>
      <c s="34" t="s">
        <v>1036</v>
      </c>
      <c s="35" t="s">
        <v>93</v>
      </c>
      <c s="6" t="s">
        <v>1037</v>
      </c>
      <c s="36" t="s">
        <v>336</v>
      </c>
      <c s="37">
        <v>151.984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96</v>
      </c>
      <c>
        <f>(M245*21)/100</f>
      </c>
      <c t="s">
        <v>28</v>
      </c>
    </row>
    <row r="246" spans="1:5" ht="12.75">
      <c r="A246" s="35" t="s">
        <v>57</v>
      </c>
      <c r="E246" s="39" t="s">
        <v>93</v>
      </c>
    </row>
    <row r="247" spans="1:5" ht="12.75">
      <c r="A247" s="35" t="s">
        <v>59</v>
      </c>
      <c r="E247" s="40" t="s">
        <v>1038</v>
      </c>
    </row>
    <row r="248" spans="1:5" ht="204">
      <c r="A248" t="s">
        <v>61</v>
      </c>
      <c r="E248" s="39" t="s">
        <v>599</v>
      </c>
    </row>
    <row r="249" spans="1:16" ht="12.75">
      <c r="A249" t="s">
        <v>50</v>
      </c>
      <c s="34" t="s">
        <v>644</v>
      </c>
      <c s="34" t="s">
        <v>612</v>
      </c>
      <c s="35" t="s">
        <v>1039</v>
      </c>
      <c s="6" t="s">
        <v>613</v>
      </c>
      <c s="36" t="s">
        <v>336</v>
      </c>
      <c s="37">
        <v>289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96</v>
      </c>
      <c>
        <f>(M249*21)/100</f>
      </c>
      <c t="s">
        <v>28</v>
      </c>
    </row>
    <row r="250" spans="1:5" ht="12.75">
      <c r="A250" s="35" t="s">
        <v>57</v>
      </c>
      <c r="E250" s="39" t="s">
        <v>1031</v>
      </c>
    </row>
    <row r="251" spans="1:5" ht="25.5">
      <c r="A251" s="35" t="s">
        <v>59</v>
      </c>
      <c r="E251" s="40" t="s">
        <v>1040</v>
      </c>
    </row>
    <row r="252" spans="1:5" ht="102">
      <c r="A252" t="s">
        <v>61</v>
      </c>
      <c r="E252" s="39" t="s">
        <v>1041</v>
      </c>
    </row>
    <row r="253" spans="1:16" ht="12.75">
      <c r="A253" t="s">
        <v>50</v>
      </c>
      <c s="34" t="s">
        <v>649</v>
      </c>
      <c s="34" t="s">
        <v>612</v>
      </c>
      <c s="35" t="s">
        <v>1042</v>
      </c>
      <c s="6" t="s">
        <v>613</v>
      </c>
      <c s="36" t="s">
        <v>336</v>
      </c>
      <c s="37">
        <v>28.9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96</v>
      </c>
      <c>
        <f>(M253*21)/100</f>
      </c>
      <c t="s">
        <v>28</v>
      </c>
    </row>
    <row r="254" spans="1:5" ht="12.75">
      <c r="A254" s="35" t="s">
        <v>57</v>
      </c>
      <c r="E254" s="39" t="s">
        <v>1031</v>
      </c>
    </row>
    <row r="255" spans="1:5" ht="38.25">
      <c r="A255" s="35" t="s">
        <v>59</v>
      </c>
      <c r="E255" s="40" t="s">
        <v>1043</v>
      </c>
    </row>
    <row r="256" spans="1:5" ht="102">
      <c r="A256" t="s">
        <v>61</v>
      </c>
      <c r="E256" s="39" t="s">
        <v>1041</v>
      </c>
    </row>
    <row r="257" spans="1:16" ht="12.75">
      <c r="A257" t="s">
        <v>50</v>
      </c>
      <c s="34" t="s">
        <v>654</v>
      </c>
      <c s="34" t="s">
        <v>829</v>
      </c>
      <c s="35" t="s">
        <v>93</v>
      </c>
      <c s="6" t="s">
        <v>602</v>
      </c>
      <c s="36" t="s">
        <v>336</v>
      </c>
      <c s="37">
        <v>136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56</v>
      </c>
      <c>
        <f>(M257*21)/100</f>
      </c>
      <c t="s">
        <v>28</v>
      </c>
    </row>
    <row r="258" spans="1:5" ht="12.75">
      <c r="A258" s="35" t="s">
        <v>57</v>
      </c>
      <c r="E258" s="39" t="s">
        <v>603</v>
      </c>
    </row>
    <row r="259" spans="1:5" ht="12.75">
      <c r="A259" s="35" t="s">
        <v>59</v>
      </c>
      <c r="E259" s="40" t="s">
        <v>1044</v>
      </c>
    </row>
    <row r="260" spans="1:5" ht="38.25">
      <c r="A260" t="s">
        <v>61</v>
      </c>
      <c r="E260" s="39" t="s">
        <v>605</v>
      </c>
    </row>
    <row r="261" spans="1:16" ht="12.75">
      <c r="A261" t="s">
        <v>50</v>
      </c>
      <c s="34" t="s">
        <v>658</v>
      </c>
      <c s="34" t="s">
        <v>1045</v>
      </c>
      <c s="35" t="s">
        <v>93</v>
      </c>
      <c s="6" t="s">
        <v>1046</v>
      </c>
      <c s="36" t="s">
        <v>134</v>
      </c>
      <c s="37">
        <v>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56</v>
      </c>
      <c>
        <f>(M261*21)/100</f>
      </c>
      <c t="s">
        <v>28</v>
      </c>
    </row>
    <row r="262" spans="1:5" ht="12.75">
      <c r="A262" s="35" t="s">
        <v>57</v>
      </c>
      <c r="E262" s="39" t="s">
        <v>93</v>
      </c>
    </row>
    <row r="263" spans="1:5" ht="12.75">
      <c r="A263" s="35" t="s">
        <v>59</v>
      </c>
      <c r="E263" s="40" t="s">
        <v>93</v>
      </c>
    </row>
    <row r="264" spans="1:5" ht="12.75">
      <c r="A264" t="s">
        <v>61</v>
      </c>
      <c r="E264" s="39" t="s">
        <v>93</v>
      </c>
    </row>
    <row r="265" spans="1:13" ht="12.75">
      <c r="A265" t="s">
        <v>47</v>
      </c>
      <c r="C265" s="31" t="s">
        <v>91</v>
      </c>
      <c r="E265" s="33" t="s">
        <v>343</v>
      </c>
      <c r="J265" s="32">
        <f>0</f>
      </c>
      <c s="32">
        <f>0</f>
      </c>
      <c s="32">
        <f>0+L266+L270+L274</f>
      </c>
      <c s="32">
        <f>0+M266+M270+M274</f>
      </c>
    </row>
    <row r="266" spans="1:16" ht="12.75">
      <c r="A266" t="s">
        <v>50</v>
      </c>
      <c s="34" t="s">
        <v>664</v>
      </c>
      <c s="34" t="s">
        <v>1047</v>
      </c>
      <c s="35" t="s">
        <v>93</v>
      </c>
      <c s="6" t="s">
        <v>1048</v>
      </c>
      <c s="36" t="s">
        <v>95</v>
      </c>
      <c s="37">
        <v>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96</v>
      </c>
      <c>
        <f>(M266*21)/100</f>
      </c>
      <c t="s">
        <v>28</v>
      </c>
    </row>
    <row r="267" spans="1:5" ht="12.75">
      <c r="A267" s="35" t="s">
        <v>57</v>
      </c>
      <c r="E267" s="39" t="s">
        <v>1049</v>
      </c>
    </row>
    <row r="268" spans="1:5" ht="12.75">
      <c r="A268" s="35" t="s">
        <v>59</v>
      </c>
      <c r="E268" s="40" t="s">
        <v>93</v>
      </c>
    </row>
    <row r="269" spans="1:5" ht="255">
      <c r="A269" t="s">
        <v>61</v>
      </c>
      <c r="E269" s="39" t="s">
        <v>1050</v>
      </c>
    </row>
    <row r="270" spans="1:16" ht="12.75">
      <c r="A270" t="s">
        <v>50</v>
      </c>
      <c s="34" t="s">
        <v>670</v>
      </c>
      <c s="34" t="s">
        <v>1051</v>
      </c>
      <c s="35" t="s">
        <v>932</v>
      </c>
      <c s="6" t="s">
        <v>1052</v>
      </c>
      <c s="36" t="s">
        <v>95</v>
      </c>
      <c s="37">
        <v>37.5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96</v>
      </c>
      <c>
        <f>(M270*21)/100</f>
      </c>
      <c t="s">
        <v>28</v>
      </c>
    </row>
    <row r="271" spans="1:5" ht="12.75">
      <c r="A271" s="35" t="s">
        <v>57</v>
      </c>
      <c r="E271" s="39" t="s">
        <v>93</v>
      </c>
    </row>
    <row r="272" spans="1:5" ht="25.5">
      <c r="A272" s="35" t="s">
        <v>59</v>
      </c>
      <c r="E272" s="40" t="s">
        <v>1053</v>
      </c>
    </row>
    <row r="273" spans="1:5" ht="267.75">
      <c r="A273" t="s">
        <v>61</v>
      </c>
      <c r="E273" s="39" t="s">
        <v>1054</v>
      </c>
    </row>
    <row r="274" spans="1:16" ht="12.75">
      <c r="A274" t="s">
        <v>50</v>
      </c>
      <c s="34" t="s">
        <v>675</v>
      </c>
      <c s="34" t="s">
        <v>1055</v>
      </c>
      <c s="35" t="s">
        <v>93</v>
      </c>
      <c s="6" t="s">
        <v>1056</v>
      </c>
      <c s="36" t="s">
        <v>95</v>
      </c>
      <c s="37">
        <v>26.275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96</v>
      </c>
      <c>
        <f>(M274*21)/100</f>
      </c>
      <c t="s">
        <v>28</v>
      </c>
    </row>
    <row r="275" spans="1:5" ht="12.75">
      <c r="A275" s="35" t="s">
        <v>57</v>
      </c>
      <c r="E275" s="39" t="s">
        <v>1057</v>
      </c>
    </row>
    <row r="276" spans="1:5" ht="25.5">
      <c r="A276" s="35" t="s">
        <v>59</v>
      </c>
      <c r="E276" s="40" t="s">
        <v>1058</v>
      </c>
    </row>
    <row r="277" spans="1:5" ht="255">
      <c r="A277" t="s">
        <v>61</v>
      </c>
      <c r="E277" s="39" t="s">
        <v>1059</v>
      </c>
    </row>
    <row r="278" spans="1:13" ht="12.75">
      <c r="A278" t="s">
        <v>47</v>
      </c>
      <c r="C278" s="31" t="s">
        <v>100</v>
      </c>
      <c r="E278" s="33" t="s">
        <v>147</v>
      </c>
      <c r="J278" s="32">
        <f>0</f>
      </c>
      <c s="32">
        <f>0</f>
      </c>
      <c s="32">
        <f>0+L279+L283+L287+L291+L295+L299+L303+L307+L311+L315+L319+L323+L327+L331+L335+L339+L343+L347</f>
      </c>
      <c s="32">
        <f>0+M279+M283+M287+M291+M295+M299+M303+M307+M311+M315+M319+M323+M327+M331+M335+M339+M343+M347</f>
      </c>
    </row>
    <row r="279" spans="1:16" ht="12.75">
      <c r="A279" t="s">
        <v>50</v>
      </c>
      <c s="34" t="s">
        <v>680</v>
      </c>
      <c s="34" t="s">
        <v>1060</v>
      </c>
      <c s="35" t="s">
        <v>93</v>
      </c>
      <c s="6" t="s">
        <v>1061</v>
      </c>
      <c s="36" t="s">
        <v>336</v>
      </c>
      <c s="37">
        <v>3.2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96</v>
      </c>
      <c>
        <f>(M279*21)/100</f>
      </c>
      <c t="s">
        <v>28</v>
      </c>
    </row>
    <row r="280" spans="1:5" ht="12.75">
      <c r="A280" s="35" t="s">
        <v>57</v>
      </c>
      <c r="E280" s="39" t="s">
        <v>95</v>
      </c>
    </row>
    <row r="281" spans="1:5" ht="25.5">
      <c r="A281" s="35" t="s">
        <v>59</v>
      </c>
      <c r="E281" s="40" t="s">
        <v>1062</v>
      </c>
    </row>
    <row r="282" spans="1:5" ht="76.5">
      <c r="A282" t="s">
        <v>61</v>
      </c>
      <c r="E282" s="39" t="s">
        <v>1063</v>
      </c>
    </row>
    <row r="283" spans="1:16" ht="12.75">
      <c r="A283" t="s">
        <v>50</v>
      </c>
      <c s="34" t="s">
        <v>685</v>
      </c>
      <c s="34" t="s">
        <v>1064</v>
      </c>
      <c s="35" t="s">
        <v>93</v>
      </c>
      <c s="6" t="s">
        <v>1065</v>
      </c>
      <c s="36" t="s">
        <v>95</v>
      </c>
      <c s="37">
        <v>26.4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96</v>
      </c>
      <c>
        <f>(M283*21)/100</f>
      </c>
      <c t="s">
        <v>28</v>
      </c>
    </row>
    <row r="284" spans="1:5" ht="12.75">
      <c r="A284" s="35" t="s">
        <v>57</v>
      </c>
      <c r="E284" s="39" t="s">
        <v>95</v>
      </c>
    </row>
    <row r="285" spans="1:5" ht="25.5">
      <c r="A285" s="35" t="s">
        <v>59</v>
      </c>
      <c r="E285" s="40" t="s">
        <v>1066</v>
      </c>
    </row>
    <row r="286" spans="1:5" ht="76.5">
      <c r="A286" t="s">
        <v>61</v>
      </c>
      <c r="E286" s="39" t="s">
        <v>1063</v>
      </c>
    </row>
    <row r="287" spans="1:16" ht="12.75">
      <c r="A287" t="s">
        <v>50</v>
      </c>
      <c s="34" t="s">
        <v>692</v>
      </c>
      <c s="34" t="s">
        <v>1067</v>
      </c>
      <c s="35" t="s">
        <v>93</v>
      </c>
      <c s="6" t="s">
        <v>1068</v>
      </c>
      <c s="36" t="s">
        <v>95</v>
      </c>
      <c s="37">
        <v>26.4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96</v>
      </c>
      <c>
        <f>(M287*21)/100</f>
      </c>
      <c t="s">
        <v>28</v>
      </c>
    </row>
    <row r="288" spans="1:5" ht="12.75">
      <c r="A288" s="35" t="s">
        <v>57</v>
      </c>
      <c r="E288" s="39" t="s">
        <v>95</v>
      </c>
    </row>
    <row r="289" spans="1:5" ht="12.75">
      <c r="A289" s="35" t="s">
        <v>59</v>
      </c>
      <c r="E289" s="40" t="s">
        <v>1069</v>
      </c>
    </row>
    <row r="290" spans="1:5" ht="76.5">
      <c r="A290" t="s">
        <v>61</v>
      </c>
      <c r="E290" s="39" t="s">
        <v>1070</v>
      </c>
    </row>
    <row r="291" spans="1:16" ht="12.75">
      <c r="A291" t="s">
        <v>50</v>
      </c>
      <c s="34" t="s">
        <v>698</v>
      </c>
      <c s="34" t="s">
        <v>676</v>
      </c>
      <c s="35" t="s">
        <v>93</v>
      </c>
      <c s="6" t="s">
        <v>677</v>
      </c>
      <c s="36" t="s">
        <v>95</v>
      </c>
      <c s="37">
        <v>10.5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96</v>
      </c>
      <c>
        <f>(M291*21)/100</f>
      </c>
      <c t="s">
        <v>28</v>
      </c>
    </row>
    <row r="292" spans="1:5" ht="38.25">
      <c r="A292" s="35" t="s">
        <v>57</v>
      </c>
      <c r="E292" s="39" t="s">
        <v>1071</v>
      </c>
    </row>
    <row r="293" spans="1:5" ht="12.75">
      <c r="A293" s="35" t="s">
        <v>59</v>
      </c>
      <c r="E293" s="40" t="s">
        <v>1072</v>
      </c>
    </row>
    <row r="294" spans="1:5" ht="293.25">
      <c r="A294" t="s">
        <v>61</v>
      </c>
      <c r="E294" s="39" t="s">
        <v>679</v>
      </c>
    </row>
    <row r="295" spans="1:16" ht="12.75">
      <c r="A295" t="s">
        <v>50</v>
      </c>
      <c s="34" t="s">
        <v>702</v>
      </c>
      <c s="34" t="s">
        <v>1073</v>
      </c>
      <c s="35" t="s">
        <v>93</v>
      </c>
      <c s="6" t="s">
        <v>1074</v>
      </c>
      <c s="36" t="s">
        <v>336</v>
      </c>
      <c s="37">
        <v>2.052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96</v>
      </c>
      <c>
        <f>(M295*21)/100</f>
      </c>
      <c t="s">
        <v>28</v>
      </c>
    </row>
    <row r="296" spans="1:5" ht="12.75">
      <c r="A296" s="35" t="s">
        <v>57</v>
      </c>
      <c r="E296" s="39" t="s">
        <v>1075</v>
      </c>
    </row>
    <row r="297" spans="1:5" ht="12.75">
      <c r="A297" s="35" t="s">
        <v>59</v>
      </c>
      <c r="E297" s="40" t="s">
        <v>1076</v>
      </c>
    </row>
    <row r="298" spans="1:5" ht="63.75">
      <c r="A298" t="s">
        <v>61</v>
      </c>
      <c r="E298" s="39" t="s">
        <v>1077</v>
      </c>
    </row>
    <row r="299" spans="1:16" ht="12.75">
      <c r="A299" t="s">
        <v>50</v>
      </c>
      <c s="34" t="s">
        <v>706</v>
      </c>
      <c s="34" t="s">
        <v>681</v>
      </c>
      <c s="35" t="s">
        <v>93</v>
      </c>
      <c s="6" t="s">
        <v>682</v>
      </c>
      <c s="36" t="s">
        <v>739</v>
      </c>
      <c s="37">
        <v>2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96</v>
      </c>
      <c>
        <f>(M299*21)/100</f>
      </c>
      <c t="s">
        <v>28</v>
      </c>
    </row>
    <row r="300" spans="1:5" ht="12.75">
      <c r="A300" s="35" t="s">
        <v>57</v>
      </c>
      <c r="E300" s="39" t="s">
        <v>683</v>
      </c>
    </row>
    <row r="301" spans="1:5" ht="12.75">
      <c r="A301" s="35" t="s">
        <v>59</v>
      </c>
      <c r="E301" s="40" t="s">
        <v>684</v>
      </c>
    </row>
    <row r="302" spans="1:5" ht="408">
      <c r="A302" t="s">
        <v>61</v>
      </c>
      <c r="E302" s="39" t="s">
        <v>1078</v>
      </c>
    </row>
    <row r="303" spans="1:16" ht="12.75">
      <c r="A303" t="s">
        <v>50</v>
      </c>
      <c s="34" t="s">
        <v>712</v>
      </c>
      <c s="34" t="s">
        <v>850</v>
      </c>
      <c s="35" t="s">
        <v>506</v>
      </c>
      <c s="6" t="s">
        <v>738</v>
      </c>
      <c s="36" t="s">
        <v>688</v>
      </c>
      <c s="37">
        <v>773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96</v>
      </c>
      <c>
        <f>(M303*21)/100</f>
      </c>
      <c t="s">
        <v>28</v>
      </c>
    </row>
    <row r="304" spans="1:5" ht="12.75">
      <c r="A304" s="35" t="s">
        <v>57</v>
      </c>
      <c r="E304" s="39" t="s">
        <v>20</v>
      </c>
    </row>
    <row r="305" spans="1:5" ht="12.75">
      <c r="A305" s="35" t="s">
        <v>59</v>
      </c>
      <c r="E305" s="40" t="s">
        <v>1079</v>
      </c>
    </row>
    <row r="306" spans="1:5" ht="409.5">
      <c r="A306" t="s">
        <v>61</v>
      </c>
      <c r="E306" s="39" t="s">
        <v>1080</v>
      </c>
    </row>
    <row r="307" spans="1:16" ht="12.75">
      <c r="A307" t="s">
        <v>50</v>
      </c>
      <c s="34" t="s">
        <v>718</v>
      </c>
      <c s="34" t="s">
        <v>737</v>
      </c>
      <c s="35" t="s">
        <v>93</v>
      </c>
      <c s="6" t="s">
        <v>738</v>
      </c>
      <c s="36" t="s">
        <v>739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56</v>
      </c>
      <c>
        <f>(M307*21)/100</f>
      </c>
      <c t="s">
        <v>28</v>
      </c>
    </row>
    <row r="308" spans="1:5" ht="12.75">
      <c r="A308" s="35" t="s">
        <v>57</v>
      </c>
      <c r="E308" s="39" t="s">
        <v>1081</v>
      </c>
    </row>
    <row r="309" spans="1:5" ht="12.75">
      <c r="A309" s="35" t="s">
        <v>59</v>
      </c>
      <c r="E309" s="40" t="s">
        <v>684</v>
      </c>
    </row>
    <row r="310" spans="1:5" ht="409.5">
      <c r="A310" t="s">
        <v>61</v>
      </c>
      <c r="E310" s="39" t="s">
        <v>1082</v>
      </c>
    </row>
    <row r="311" spans="1:16" ht="12.75">
      <c r="A311" t="s">
        <v>50</v>
      </c>
      <c s="34" t="s">
        <v>721</v>
      </c>
      <c s="34" t="s">
        <v>686</v>
      </c>
      <c s="35" t="s">
        <v>506</v>
      </c>
      <c s="6" t="s">
        <v>687</v>
      </c>
      <c s="36" t="s">
        <v>688</v>
      </c>
      <c s="37">
        <v>95.7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96</v>
      </c>
      <c>
        <f>(M311*21)/100</f>
      </c>
      <c t="s">
        <v>28</v>
      </c>
    </row>
    <row r="312" spans="1:5" ht="12.75">
      <c r="A312" s="35" t="s">
        <v>57</v>
      </c>
      <c r="E312" s="39" t="s">
        <v>1083</v>
      </c>
    </row>
    <row r="313" spans="1:5" ht="12.75">
      <c r="A313" s="35" t="s">
        <v>59</v>
      </c>
      <c r="E313" s="40" t="s">
        <v>1084</v>
      </c>
    </row>
    <row r="314" spans="1:5" ht="382.5">
      <c r="A314" t="s">
        <v>61</v>
      </c>
      <c r="E314" s="39" t="s">
        <v>1085</v>
      </c>
    </row>
    <row r="315" spans="1:16" ht="12.75">
      <c r="A315" t="s">
        <v>50</v>
      </c>
      <c s="34" t="s">
        <v>725</v>
      </c>
      <c s="34" t="s">
        <v>699</v>
      </c>
      <c s="35" t="s">
        <v>93</v>
      </c>
      <c s="6" t="s">
        <v>700</v>
      </c>
      <c s="36" t="s">
        <v>336</v>
      </c>
      <c s="37">
        <v>508.4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96</v>
      </c>
      <c>
        <f>(M315*21)/100</f>
      </c>
      <c t="s">
        <v>28</v>
      </c>
    </row>
    <row r="316" spans="1:5" ht="12.75">
      <c r="A316" s="35" t="s">
        <v>57</v>
      </c>
      <c r="E316" s="39" t="s">
        <v>1086</v>
      </c>
    </row>
    <row r="317" spans="1:5" ht="63.75">
      <c r="A317" s="35" t="s">
        <v>59</v>
      </c>
      <c r="E317" s="40" t="s">
        <v>1087</v>
      </c>
    </row>
    <row r="318" spans="1:5" ht="63.75">
      <c r="A318" t="s">
        <v>61</v>
      </c>
      <c r="E318" s="39" t="s">
        <v>1088</v>
      </c>
    </row>
    <row r="319" spans="1:16" ht="12.75">
      <c r="A319" t="s">
        <v>50</v>
      </c>
      <c s="34" t="s">
        <v>731</v>
      </c>
      <c s="34" t="s">
        <v>703</v>
      </c>
      <c s="35" t="s">
        <v>93</v>
      </c>
      <c s="6" t="s">
        <v>704</v>
      </c>
      <c s="36" t="s">
        <v>336</v>
      </c>
      <c s="37">
        <v>508.4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96</v>
      </c>
      <c>
        <f>(M319*21)/100</f>
      </c>
      <c t="s">
        <v>28</v>
      </c>
    </row>
    <row r="320" spans="1:5" ht="12.75">
      <c r="A320" s="35" t="s">
        <v>57</v>
      </c>
      <c r="E320" s="39" t="s">
        <v>1089</v>
      </c>
    </row>
    <row r="321" spans="1:5" ht="76.5">
      <c r="A321" s="35" t="s">
        <v>59</v>
      </c>
      <c r="E321" s="40" t="s">
        <v>1090</v>
      </c>
    </row>
    <row r="322" spans="1:5" ht="63.75">
      <c r="A322" t="s">
        <v>61</v>
      </c>
      <c r="E322" s="39" t="s">
        <v>1088</v>
      </c>
    </row>
    <row r="323" spans="1:16" ht="12.75">
      <c r="A323" t="s">
        <v>50</v>
      </c>
      <c s="34" t="s">
        <v>736</v>
      </c>
      <c s="34" t="s">
        <v>713</v>
      </c>
      <c s="35" t="s">
        <v>93</v>
      </c>
      <c s="6" t="s">
        <v>714</v>
      </c>
      <c s="36" t="s">
        <v>103</v>
      </c>
      <c s="37">
        <v>287.557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96</v>
      </c>
      <c>
        <f>(M323*21)/100</f>
      </c>
      <c t="s">
        <v>28</v>
      </c>
    </row>
    <row r="324" spans="1:5" ht="12.75">
      <c r="A324" s="35" t="s">
        <v>57</v>
      </c>
      <c r="E324" s="39" t="s">
        <v>93</v>
      </c>
    </row>
    <row r="325" spans="1:5" ht="63.75">
      <c r="A325" s="35" t="s">
        <v>59</v>
      </c>
      <c r="E325" s="40" t="s">
        <v>1091</v>
      </c>
    </row>
    <row r="326" spans="1:5" ht="114.75">
      <c r="A326" t="s">
        <v>61</v>
      </c>
      <c r="E326" s="39" t="s">
        <v>717</v>
      </c>
    </row>
    <row r="327" spans="1:16" ht="12.75">
      <c r="A327" t="s">
        <v>50</v>
      </c>
      <c s="34" t="s">
        <v>742</v>
      </c>
      <c s="34" t="s">
        <v>863</v>
      </c>
      <c s="35" t="s">
        <v>93</v>
      </c>
      <c s="6" t="s">
        <v>744</v>
      </c>
      <c s="36" t="s">
        <v>55</v>
      </c>
      <c s="37">
        <v>30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96</v>
      </c>
      <c>
        <f>(M327*21)/100</f>
      </c>
      <c t="s">
        <v>28</v>
      </c>
    </row>
    <row r="328" spans="1:5" ht="38.25">
      <c r="A328" s="35" t="s">
        <v>57</v>
      </c>
      <c r="E328" s="39" t="s">
        <v>1092</v>
      </c>
    </row>
    <row r="329" spans="1:5" ht="12.75">
      <c r="A329" s="35" t="s">
        <v>59</v>
      </c>
      <c r="E329" s="40" t="s">
        <v>1093</v>
      </c>
    </row>
    <row r="330" spans="1:5" ht="114.75">
      <c r="A330" t="s">
        <v>61</v>
      </c>
      <c r="E330" s="39" t="s">
        <v>746</v>
      </c>
    </row>
    <row r="331" spans="1:16" ht="12.75">
      <c r="A331" t="s">
        <v>50</v>
      </c>
      <c s="34" t="s">
        <v>1094</v>
      </c>
      <c s="34" t="s">
        <v>1095</v>
      </c>
      <c s="35" t="s">
        <v>93</v>
      </c>
      <c s="6" t="s">
        <v>1096</v>
      </c>
      <c s="36" t="s">
        <v>103</v>
      </c>
      <c s="37">
        <v>287.557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96</v>
      </c>
      <c>
        <f>(M331*21)/100</f>
      </c>
      <c t="s">
        <v>28</v>
      </c>
    </row>
    <row r="332" spans="1:5" ht="12.75">
      <c r="A332" s="35" t="s">
        <v>57</v>
      </c>
      <c r="E332" s="39" t="s">
        <v>1097</v>
      </c>
    </row>
    <row r="333" spans="1:5" ht="63.75">
      <c r="A333" s="35" t="s">
        <v>59</v>
      </c>
      <c r="E333" s="40" t="s">
        <v>1091</v>
      </c>
    </row>
    <row r="334" spans="1:5" ht="76.5">
      <c r="A334" t="s">
        <v>61</v>
      </c>
      <c r="E334" s="39" t="s">
        <v>870</v>
      </c>
    </row>
    <row r="335" spans="1:16" ht="12.75">
      <c r="A335" t="s">
        <v>50</v>
      </c>
      <c s="34" t="s">
        <v>1098</v>
      </c>
      <c s="34" t="s">
        <v>722</v>
      </c>
      <c s="35" t="s">
        <v>93</v>
      </c>
      <c s="6" t="s">
        <v>723</v>
      </c>
      <c s="36" t="s">
        <v>134</v>
      </c>
      <c s="37">
        <v>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96</v>
      </c>
      <c>
        <f>(M335*21)/100</f>
      </c>
      <c t="s">
        <v>28</v>
      </c>
    </row>
    <row r="336" spans="1:5" ht="12.75">
      <c r="A336" s="35" t="s">
        <v>57</v>
      </c>
      <c r="E336" s="39" t="s">
        <v>1099</v>
      </c>
    </row>
    <row r="337" spans="1:5" ht="12.75">
      <c r="A337" s="35" t="s">
        <v>59</v>
      </c>
      <c r="E337" s="40" t="s">
        <v>1100</v>
      </c>
    </row>
    <row r="338" spans="1:5" ht="89.25">
      <c r="A338" t="s">
        <v>61</v>
      </c>
      <c r="E338" s="39" t="s">
        <v>1101</v>
      </c>
    </row>
    <row r="339" spans="1:16" ht="12.75">
      <c r="A339" t="s">
        <v>50</v>
      </c>
      <c s="34" t="s">
        <v>1102</v>
      </c>
      <c s="34" t="s">
        <v>726</v>
      </c>
      <c s="35" t="s">
        <v>93</v>
      </c>
      <c s="6" t="s">
        <v>727</v>
      </c>
      <c s="36" t="s">
        <v>95</v>
      </c>
      <c s="37">
        <v>67.92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56</v>
      </c>
      <c>
        <f>(M339*21)/100</f>
      </c>
      <c t="s">
        <v>28</v>
      </c>
    </row>
    <row r="340" spans="1:5" ht="12.75">
      <c r="A340" s="35" t="s">
        <v>57</v>
      </c>
      <c r="E340" s="39" t="s">
        <v>1103</v>
      </c>
    </row>
    <row r="341" spans="1:5" ht="12.75">
      <c r="A341" s="35" t="s">
        <v>59</v>
      </c>
      <c r="E341" s="40" t="s">
        <v>1104</v>
      </c>
    </row>
    <row r="342" spans="1:5" ht="63.75">
      <c r="A342" t="s">
        <v>61</v>
      </c>
      <c r="E342" s="39" t="s">
        <v>1105</v>
      </c>
    </row>
    <row r="343" spans="1:16" ht="12.75">
      <c r="A343" t="s">
        <v>50</v>
      </c>
      <c s="34" t="s">
        <v>1106</v>
      </c>
      <c s="34" t="s">
        <v>1107</v>
      </c>
      <c s="35" t="s">
        <v>93</v>
      </c>
      <c s="6" t="s">
        <v>1108</v>
      </c>
      <c s="36" t="s">
        <v>95</v>
      </c>
      <c s="37">
        <v>38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56</v>
      </c>
      <c>
        <f>(M343*21)/100</f>
      </c>
      <c t="s">
        <v>28</v>
      </c>
    </row>
    <row r="344" spans="1:5" ht="12.75">
      <c r="A344" s="35" t="s">
        <v>57</v>
      </c>
      <c r="E344" s="39" t="s">
        <v>1109</v>
      </c>
    </row>
    <row r="345" spans="1:5" ht="38.25">
      <c r="A345" s="35" t="s">
        <v>59</v>
      </c>
      <c r="E345" s="40" t="s">
        <v>1110</v>
      </c>
    </row>
    <row r="346" spans="1:5" ht="127.5">
      <c r="A346" t="s">
        <v>61</v>
      </c>
      <c r="E346" s="39" t="s">
        <v>1111</v>
      </c>
    </row>
    <row r="347" spans="1:16" ht="12.75">
      <c r="A347" t="s">
        <v>50</v>
      </c>
      <c s="34" t="s">
        <v>1112</v>
      </c>
      <c s="34" t="s">
        <v>732</v>
      </c>
      <c s="35" t="s">
        <v>93</v>
      </c>
      <c s="6" t="s">
        <v>1113</v>
      </c>
      <c s="36" t="s">
        <v>134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56</v>
      </c>
      <c>
        <f>(M347*21)/100</f>
      </c>
      <c t="s">
        <v>28</v>
      </c>
    </row>
    <row r="348" spans="1:5" ht="12.75">
      <c r="A348" s="35" t="s">
        <v>57</v>
      </c>
      <c r="E348" s="39" t="s">
        <v>1114</v>
      </c>
    </row>
    <row r="349" spans="1:5" ht="12.75">
      <c r="A349" s="35" t="s">
        <v>59</v>
      </c>
      <c r="E349" s="40" t="s">
        <v>93</v>
      </c>
    </row>
    <row r="350" spans="1:5" ht="140.25">
      <c r="A350" t="s">
        <v>61</v>
      </c>
      <c r="E350" s="39" t="s">
        <v>1115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1116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1116</v>
      </c>
      <c r="E4" s="26" t="s">
        <v>1117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COUNTIFS(L8:L176,"=0",A8:A176,"P")+COUNTIFS(L8:L176,"",A8:A176,"P")+SUM(Q8:Q176)</f>
      </c>
    </row>
    <row r="8" spans="1:13" ht="12.75">
      <c r="A8" t="s">
        <v>45</v>
      </c>
      <c r="C8" s="28" t="s">
        <v>1120</v>
      </c>
      <c r="E8" s="30" t="s">
        <v>1119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1121</v>
      </c>
      <c s="35" t="s">
        <v>93</v>
      </c>
      <c s="6" t="s">
        <v>1122</v>
      </c>
      <c s="36" t="s">
        <v>380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28</v>
      </c>
    </row>
    <row r="11" spans="1:5" ht="12.75">
      <c r="A11" s="35" t="s">
        <v>57</v>
      </c>
      <c r="E11" s="39" t="s">
        <v>1123</v>
      </c>
    </row>
    <row r="12" spans="1:5" ht="12.75">
      <c r="A12" s="35" t="s">
        <v>59</v>
      </c>
      <c r="E12" s="40" t="s">
        <v>1124</v>
      </c>
    </row>
    <row r="13" spans="1:5" ht="12.75">
      <c r="A13" t="s">
        <v>61</v>
      </c>
      <c r="E13" s="39" t="s">
        <v>882</v>
      </c>
    </row>
    <row r="14" spans="1:13" ht="12.75">
      <c r="A14" t="s">
        <v>47</v>
      </c>
      <c r="C14" s="31" t="s">
        <v>51</v>
      </c>
      <c r="E14" s="33" t="s">
        <v>90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916</v>
      </c>
      <c s="35" t="s">
        <v>93</v>
      </c>
      <c s="6" t="s">
        <v>917</v>
      </c>
      <c s="36" t="s">
        <v>103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96</v>
      </c>
      <c>
        <f>(M15*21)/100</f>
      </c>
      <c t="s">
        <v>28</v>
      </c>
    </row>
    <row r="16" spans="1:5" ht="12.75">
      <c r="A16" s="35" t="s">
        <v>57</v>
      </c>
      <c r="E16" s="39" t="s">
        <v>1125</v>
      </c>
    </row>
    <row r="17" spans="1:5" ht="12.75">
      <c r="A17" s="35" t="s">
        <v>59</v>
      </c>
      <c r="E17" s="40" t="s">
        <v>1126</v>
      </c>
    </row>
    <row r="18" spans="1:5" ht="318.75">
      <c r="A18" t="s">
        <v>61</v>
      </c>
      <c r="E18" s="39" t="s">
        <v>436</v>
      </c>
    </row>
    <row r="19" spans="1:16" ht="12.75">
      <c r="A19" t="s">
        <v>50</v>
      </c>
      <c s="34" t="s">
        <v>26</v>
      </c>
      <c s="34" t="s">
        <v>1127</v>
      </c>
      <c s="35" t="s">
        <v>93</v>
      </c>
      <c s="6" t="s">
        <v>1128</v>
      </c>
      <c s="36" t="s">
        <v>103</v>
      </c>
      <c s="37">
        <v>114.8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96</v>
      </c>
      <c>
        <f>(M19*21)/100</f>
      </c>
      <c t="s">
        <v>28</v>
      </c>
    </row>
    <row r="20" spans="1:5" ht="12.75">
      <c r="A20" s="35" t="s">
        <v>57</v>
      </c>
      <c r="E20" s="39" t="s">
        <v>93</v>
      </c>
    </row>
    <row r="21" spans="1:5" ht="12.75">
      <c r="A21" s="35" t="s">
        <v>59</v>
      </c>
      <c r="E21" s="40" t="s">
        <v>1129</v>
      </c>
    </row>
    <row r="22" spans="1:5" ht="318.75">
      <c r="A22" t="s">
        <v>61</v>
      </c>
      <c r="E22" s="39" t="s">
        <v>436</v>
      </c>
    </row>
    <row r="23" spans="1:16" ht="12.75">
      <c r="A23" t="s">
        <v>50</v>
      </c>
      <c s="34" t="s">
        <v>71</v>
      </c>
      <c s="34" t="s">
        <v>1130</v>
      </c>
      <c s="35" t="s">
        <v>93</v>
      </c>
      <c s="6" t="s">
        <v>1131</v>
      </c>
      <c s="36" t="s">
        <v>103</v>
      </c>
      <c s="37">
        <v>114.8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96</v>
      </c>
      <c>
        <f>(M23*21)/100</f>
      </c>
      <c t="s">
        <v>28</v>
      </c>
    </row>
    <row r="24" spans="1:5" ht="12.75">
      <c r="A24" s="35" t="s">
        <v>57</v>
      </c>
      <c r="E24" s="39" t="s">
        <v>93</v>
      </c>
    </row>
    <row r="25" spans="1:5" ht="12.75">
      <c r="A25" s="35" t="s">
        <v>59</v>
      </c>
      <c r="E25" s="40" t="s">
        <v>1129</v>
      </c>
    </row>
    <row r="26" spans="1:5" ht="229.5">
      <c r="A26" t="s">
        <v>61</v>
      </c>
      <c r="E26" s="39" t="s">
        <v>1132</v>
      </c>
    </row>
    <row r="27" spans="1:13" ht="12.75">
      <c r="A27" t="s">
        <v>47</v>
      </c>
      <c r="C27" s="31" t="s">
        <v>85</v>
      </c>
      <c r="E27" s="33" t="s">
        <v>1133</v>
      </c>
      <c r="J27" s="32">
        <f>0</f>
      </c>
      <c s="32">
        <f>0</f>
      </c>
      <c s="32">
        <f>0+L28+L32+L36+L40+L44+L48+L52+L56+L60+L64+L68+L72+L76+L80+L84+L88+L92+L96+L100+L104+L108+L112+L116+L120+L124+L128+L132+L136+L140+L144+L148+L152+L156+L160+L164+L168+L172+L176</f>
      </c>
      <c s="32">
        <f>0+M28+M32+M36+M40+M44+M48+M52+M56+M60+M64+M68+M72+M76+M80+M84+M88+M92+M96+M100+M104+M108+M112+M116+M120+M124+M128+M132+M136+M140+M144+M148+M152+M156+M160+M164+M168+M172+M176</f>
      </c>
    </row>
    <row r="28" spans="1:16" ht="12.75">
      <c r="A28" t="s">
        <v>50</v>
      </c>
      <c s="34" t="s">
        <v>76</v>
      </c>
      <c s="34" t="s">
        <v>1134</v>
      </c>
      <c s="35" t="s">
        <v>93</v>
      </c>
      <c s="6" t="s">
        <v>1135</v>
      </c>
      <c s="36" t="s">
        <v>134</v>
      </c>
      <c s="37">
        <v>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96</v>
      </c>
      <c>
        <f>(M28*21)/100</f>
      </c>
      <c t="s">
        <v>28</v>
      </c>
    </row>
    <row r="29" spans="1:5" ht="12.75">
      <c r="A29" s="35" t="s">
        <v>57</v>
      </c>
      <c r="E29" s="39" t="s">
        <v>1136</v>
      </c>
    </row>
    <row r="30" spans="1:5" ht="12.75">
      <c r="A30" s="35" t="s">
        <v>59</v>
      </c>
      <c r="E30" s="40" t="s">
        <v>1137</v>
      </c>
    </row>
    <row r="31" spans="1:5" ht="12.75">
      <c r="A31" t="s">
        <v>61</v>
      </c>
      <c r="E31" s="39" t="s">
        <v>1138</v>
      </c>
    </row>
    <row r="32" spans="1:16" ht="12.75">
      <c r="A32" t="s">
        <v>50</v>
      </c>
      <c s="34" t="s">
        <v>27</v>
      </c>
      <c s="34" t="s">
        <v>1139</v>
      </c>
      <c s="35" t="s">
        <v>93</v>
      </c>
      <c s="6" t="s">
        <v>1140</v>
      </c>
      <c s="36" t="s">
        <v>134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96</v>
      </c>
      <c>
        <f>(M32*21)/100</f>
      </c>
      <c t="s">
        <v>28</v>
      </c>
    </row>
    <row r="33" spans="1:5" ht="12.75">
      <c r="A33" s="35" t="s">
        <v>57</v>
      </c>
      <c r="E33" s="39" t="s">
        <v>1141</v>
      </c>
    </row>
    <row r="34" spans="1:5" ht="12.75">
      <c r="A34" s="35" t="s">
        <v>59</v>
      </c>
      <c r="E34" s="40" t="s">
        <v>1142</v>
      </c>
    </row>
    <row r="35" spans="1:5" ht="12.75">
      <c r="A35" t="s">
        <v>61</v>
      </c>
      <c r="E35" s="39" t="s">
        <v>1138</v>
      </c>
    </row>
    <row r="36" spans="1:16" ht="12.75">
      <c r="A36" t="s">
        <v>50</v>
      </c>
      <c s="34" t="s">
        <v>85</v>
      </c>
      <c s="34" t="s">
        <v>578</v>
      </c>
      <c s="35" t="s">
        <v>93</v>
      </c>
      <c s="6" t="s">
        <v>579</v>
      </c>
      <c s="36" t="s">
        <v>95</v>
      </c>
      <c s="37">
        <v>360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96</v>
      </c>
      <c>
        <f>(M36*21)/100</f>
      </c>
      <c t="s">
        <v>28</v>
      </c>
    </row>
    <row r="37" spans="1:5" ht="25.5">
      <c r="A37" s="35" t="s">
        <v>57</v>
      </c>
      <c r="E37" s="39" t="s">
        <v>1143</v>
      </c>
    </row>
    <row r="38" spans="1:5" ht="12.75">
      <c r="A38" s="35" t="s">
        <v>59</v>
      </c>
      <c r="E38" s="40" t="s">
        <v>1144</v>
      </c>
    </row>
    <row r="39" spans="1:5" ht="12.75">
      <c r="A39" t="s">
        <v>61</v>
      </c>
      <c r="E39" s="39" t="s">
        <v>1138</v>
      </c>
    </row>
    <row r="40" spans="1:16" ht="12.75">
      <c r="A40" t="s">
        <v>50</v>
      </c>
      <c s="34" t="s">
        <v>91</v>
      </c>
      <c s="34" t="s">
        <v>1145</v>
      </c>
      <c s="35" t="s">
        <v>93</v>
      </c>
      <c s="6" t="s">
        <v>1146</v>
      </c>
      <c s="36" t="s">
        <v>95</v>
      </c>
      <c s="37">
        <v>360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96</v>
      </c>
      <c>
        <f>(M40*21)/100</f>
      </c>
      <c t="s">
        <v>28</v>
      </c>
    </row>
    <row r="41" spans="1:5" ht="12.75">
      <c r="A41" s="35" t="s">
        <v>57</v>
      </c>
      <c r="E41" s="39" t="s">
        <v>1147</v>
      </c>
    </row>
    <row r="42" spans="1:5" ht="12.75">
      <c r="A42" s="35" t="s">
        <v>59</v>
      </c>
      <c r="E42" s="40" t="s">
        <v>1148</v>
      </c>
    </row>
    <row r="43" spans="1:5" ht="12.75">
      <c r="A43" t="s">
        <v>61</v>
      </c>
      <c r="E43" s="39" t="s">
        <v>1138</v>
      </c>
    </row>
    <row r="44" spans="1:16" ht="12.75">
      <c r="A44" t="s">
        <v>50</v>
      </c>
      <c s="34" t="s">
        <v>100</v>
      </c>
      <c s="34" t="s">
        <v>1149</v>
      </c>
      <c s="35" t="s">
        <v>93</v>
      </c>
      <c s="6" t="s">
        <v>1150</v>
      </c>
      <c s="36" t="s">
        <v>95</v>
      </c>
      <c s="37">
        <v>45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96</v>
      </c>
      <c>
        <f>(M44*21)/100</f>
      </c>
      <c t="s">
        <v>28</v>
      </c>
    </row>
    <row r="45" spans="1:5" ht="12.75">
      <c r="A45" s="35" t="s">
        <v>57</v>
      </c>
      <c r="E45" s="39" t="s">
        <v>1151</v>
      </c>
    </row>
    <row r="46" spans="1:5" ht="12.75">
      <c r="A46" s="35" t="s">
        <v>59</v>
      </c>
      <c r="E46" s="40" t="s">
        <v>1152</v>
      </c>
    </row>
    <row r="47" spans="1:5" ht="12.75">
      <c r="A47" t="s">
        <v>61</v>
      </c>
      <c r="E47" s="39" t="s">
        <v>1138</v>
      </c>
    </row>
    <row r="48" spans="1:16" ht="25.5">
      <c r="A48" t="s">
        <v>50</v>
      </c>
      <c s="34" t="s">
        <v>106</v>
      </c>
      <c s="34" t="s">
        <v>1153</v>
      </c>
      <c s="35" t="s">
        <v>93</v>
      </c>
      <c s="6" t="s">
        <v>1154</v>
      </c>
      <c s="36" t="s">
        <v>95</v>
      </c>
      <c s="37">
        <v>360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96</v>
      </c>
      <c>
        <f>(M48*21)/100</f>
      </c>
      <c t="s">
        <v>28</v>
      </c>
    </row>
    <row r="49" spans="1:5" ht="12.75">
      <c r="A49" s="35" t="s">
        <v>57</v>
      </c>
      <c r="E49" s="39" t="s">
        <v>1147</v>
      </c>
    </row>
    <row r="50" spans="1:5" ht="12.75">
      <c r="A50" s="35" t="s">
        <v>59</v>
      </c>
      <c r="E50" s="40" t="s">
        <v>1148</v>
      </c>
    </row>
    <row r="51" spans="1:5" ht="12.75">
      <c r="A51" t="s">
        <v>61</v>
      </c>
      <c r="E51" s="39" t="s">
        <v>1138</v>
      </c>
    </row>
    <row r="52" spans="1:16" ht="25.5">
      <c r="A52" t="s">
        <v>50</v>
      </c>
      <c s="34" t="s">
        <v>110</v>
      </c>
      <c s="34" t="s">
        <v>1155</v>
      </c>
      <c s="35" t="s">
        <v>93</v>
      </c>
      <c s="6" t="s">
        <v>1156</v>
      </c>
      <c s="36" t="s">
        <v>95</v>
      </c>
      <c s="37">
        <v>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96</v>
      </c>
      <c>
        <f>(M52*21)/100</f>
      </c>
      <c t="s">
        <v>28</v>
      </c>
    </row>
    <row r="53" spans="1:5" ht="12.75">
      <c r="A53" s="35" t="s">
        <v>57</v>
      </c>
      <c r="E53" s="39" t="s">
        <v>1157</v>
      </c>
    </row>
    <row r="54" spans="1:5" ht="12.75">
      <c r="A54" s="35" t="s">
        <v>59</v>
      </c>
      <c r="E54" s="40" t="s">
        <v>1158</v>
      </c>
    </row>
    <row r="55" spans="1:5" ht="12.75">
      <c r="A55" t="s">
        <v>61</v>
      </c>
      <c r="E55" s="39" t="s">
        <v>1138</v>
      </c>
    </row>
    <row r="56" spans="1:16" ht="25.5">
      <c r="A56" t="s">
        <v>50</v>
      </c>
      <c s="34" t="s">
        <v>115</v>
      </c>
      <c s="34" t="s">
        <v>1159</v>
      </c>
      <c s="35" t="s">
        <v>93</v>
      </c>
      <c s="6" t="s">
        <v>1160</v>
      </c>
      <c s="36" t="s">
        <v>95</v>
      </c>
      <c s="37">
        <v>70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96</v>
      </c>
      <c>
        <f>(M56*21)/100</f>
      </c>
      <c t="s">
        <v>28</v>
      </c>
    </row>
    <row r="57" spans="1:5" ht="12.75">
      <c r="A57" s="35" t="s">
        <v>57</v>
      </c>
      <c r="E57" s="39" t="s">
        <v>1157</v>
      </c>
    </row>
    <row r="58" spans="1:5" ht="12.75">
      <c r="A58" s="35" t="s">
        <v>59</v>
      </c>
      <c r="E58" s="40" t="s">
        <v>1158</v>
      </c>
    </row>
    <row r="59" spans="1:5" ht="12.75">
      <c r="A59" t="s">
        <v>61</v>
      </c>
      <c r="E59" s="39" t="s">
        <v>1138</v>
      </c>
    </row>
    <row r="60" spans="1:16" ht="12.75">
      <c r="A60" t="s">
        <v>50</v>
      </c>
      <c s="34" t="s">
        <v>120</v>
      </c>
      <c s="34" t="s">
        <v>1161</v>
      </c>
      <c s="35" t="s">
        <v>93</v>
      </c>
      <c s="6" t="s">
        <v>1162</v>
      </c>
      <c s="36" t="s">
        <v>134</v>
      </c>
      <c s="37">
        <v>30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96</v>
      </c>
      <c>
        <f>(M60*21)/100</f>
      </c>
      <c t="s">
        <v>28</v>
      </c>
    </row>
    <row r="61" spans="1:5" ht="12.75">
      <c r="A61" s="35" t="s">
        <v>57</v>
      </c>
      <c r="E61" s="39" t="s">
        <v>1163</v>
      </c>
    </row>
    <row r="62" spans="1:5" ht="12.75">
      <c r="A62" s="35" t="s">
        <v>59</v>
      </c>
      <c r="E62" s="40" t="s">
        <v>1164</v>
      </c>
    </row>
    <row r="63" spans="1:5" ht="12.75">
      <c r="A63" t="s">
        <v>61</v>
      </c>
      <c r="E63" s="39" t="s">
        <v>1138</v>
      </c>
    </row>
    <row r="64" spans="1:16" ht="25.5">
      <c r="A64" t="s">
        <v>50</v>
      </c>
      <c s="34" t="s">
        <v>125</v>
      </c>
      <c s="34" t="s">
        <v>1165</v>
      </c>
      <c s="35" t="s">
        <v>93</v>
      </c>
      <c s="6" t="s">
        <v>1166</v>
      </c>
      <c s="36" t="s">
        <v>134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96</v>
      </c>
      <c>
        <f>(M64*21)/100</f>
      </c>
      <c t="s">
        <v>28</v>
      </c>
    </row>
    <row r="65" spans="1:5" ht="12.75">
      <c r="A65" s="35" t="s">
        <v>57</v>
      </c>
      <c r="E65" s="39" t="s">
        <v>1167</v>
      </c>
    </row>
    <row r="66" spans="1:5" ht="12.75">
      <c r="A66" s="35" t="s">
        <v>59</v>
      </c>
      <c r="E66" s="40" t="s">
        <v>1168</v>
      </c>
    </row>
    <row r="67" spans="1:5" ht="12.75">
      <c r="A67" t="s">
        <v>61</v>
      </c>
      <c r="E67" s="39" t="s">
        <v>1138</v>
      </c>
    </row>
    <row r="68" spans="1:16" ht="12.75">
      <c r="A68" t="s">
        <v>50</v>
      </c>
      <c s="34" t="s">
        <v>131</v>
      </c>
      <c s="34" t="s">
        <v>1169</v>
      </c>
      <c s="35" t="s">
        <v>93</v>
      </c>
      <c s="6" t="s">
        <v>1170</v>
      </c>
      <c s="36" t="s">
        <v>95</v>
      </c>
      <c s="37">
        <v>153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96</v>
      </c>
      <c>
        <f>(M68*21)/100</f>
      </c>
      <c t="s">
        <v>28</v>
      </c>
    </row>
    <row r="69" spans="1:5" ht="12.75">
      <c r="A69" s="35" t="s">
        <v>57</v>
      </c>
      <c r="E69" s="39" t="s">
        <v>1171</v>
      </c>
    </row>
    <row r="70" spans="1:5" ht="12.75">
      <c r="A70" s="35" t="s">
        <v>59</v>
      </c>
      <c r="E70" s="40" t="s">
        <v>1172</v>
      </c>
    </row>
    <row r="71" spans="1:5" ht="12.75">
      <c r="A71" t="s">
        <v>61</v>
      </c>
      <c r="E71" s="39" t="s">
        <v>1138</v>
      </c>
    </row>
    <row r="72" spans="1:16" ht="12.75">
      <c r="A72" t="s">
        <v>50</v>
      </c>
      <c s="34" t="s">
        <v>137</v>
      </c>
      <c s="34" t="s">
        <v>1173</v>
      </c>
      <c s="35" t="s">
        <v>93</v>
      </c>
      <c s="6" t="s">
        <v>1174</v>
      </c>
      <c s="36" t="s">
        <v>95</v>
      </c>
      <c s="37">
        <v>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96</v>
      </c>
      <c>
        <f>(M72*21)/100</f>
      </c>
      <c t="s">
        <v>28</v>
      </c>
    </row>
    <row r="73" spans="1:5" ht="12.75">
      <c r="A73" s="35" t="s">
        <v>57</v>
      </c>
      <c r="E73" s="39" t="s">
        <v>1171</v>
      </c>
    </row>
    <row r="74" spans="1:5" ht="12.75">
      <c r="A74" s="35" t="s">
        <v>59</v>
      </c>
      <c r="E74" s="40" t="s">
        <v>1175</v>
      </c>
    </row>
    <row r="75" spans="1:5" ht="12.75">
      <c r="A75" t="s">
        <v>61</v>
      </c>
      <c r="E75" s="39" t="s">
        <v>1138</v>
      </c>
    </row>
    <row r="76" spans="1:16" ht="12.75">
      <c r="A76" t="s">
        <v>50</v>
      </c>
      <c s="34" t="s">
        <v>142</v>
      </c>
      <c s="34" t="s">
        <v>1176</v>
      </c>
      <c s="35" t="s">
        <v>93</v>
      </c>
      <c s="6" t="s">
        <v>1177</v>
      </c>
      <c s="36" t="s">
        <v>134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96</v>
      </c>
      <c>
        <f>(M76*21)/100</f>
      </c>
      <c t="s">
        <v>28</v>
      </c>
    </row>
    <row r="77" spans="1:5" ht="12.75">
      <c r="A77" s="35" t="s">
        <v>57</v>
      </c>
      <c r="E77" s="39" t="s">
        <v>1178</v>
      </c>
    </row>
    <row r="78" spans="1:5" ht="12.75">
      <c r="A78" s="35" t="s">
        <v>59</v>
      </c>
      <c r="E78" s="40" t="s">
        <v>1179</v>
      </c>
    </row>
    <row r="79" spans="1:5" ht="12.75">
      <c r="A79" t="s">
        <v>61</v>
      </c>
      <c r="E79" s="39" t="s">
        <v>1138</v>
      </c>
    </row>
    <row r="80" spans="1:16" ht="12.75">
      <c r="A80" t="s">
        <v>50</v>
      </c>
      <c s="34" t="s">
        <v>148</v>
      </c>
      <c s="34" t="s">
        <v>1180</v>
      </c>
      <c s="35" t="s">
        <v>93</v>
      </c>
      <c s="6" t="s">
        <v>1181</v>
      </c>
      <c s="36" t="s">
        <v>134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96</v>
      </c>
      <c>
        <f>(M80*21)/100</f>
      </c>
      <c t="s">
        <v>28</v>
      </c>
    </row>
    <row r="81" spans="1:5" ht="12.75">
      <c r="A81" s="35" t="s">
        <v>57</v>
      </c>
      <c r="E81" s="39" t="s">
        <v>1182</v>
      </c>
    </row>
    <row r="82" spans="1:5" ht="12.75">
      <c r="A82" s="35" t="s">
        <v>59</v>
      </c>
      <c r="E82" s="40" t="s">
        <v>1183</v>
      </c>
    </row>
    <row r="83" spans="1:5" ht="12.75">
      <c r="A83" t="s">
        <v>61</v>
      </c>
      <c r="E83" s="39" t="s">
        <v>1138</v>
      </c>
    </row>
    <row r="84" spans="1:16" ht="12.75">
      <c r="A84" t="s">
        <v>50</v>
      </c>
      <c s="34" t="s">
        <v>153</v>
      </c>
      <c s="34" t="s">
        <v>1184</v>
      </c>
      <c s="35" t="s">
        <v>93</v>
      </c>
      <c s="6" t="s">
        <v>1185</v>
      </c>
      <c s="36" t="s">
        <v>134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96</v>
      </c>
      <c>
        <f>(M84*21)/100</f>
      </c>
      <c t="s">
        <v>28</v>
      </c>
    </row>
    <row r="85" spans="1:5" ht="12.75">
      <c r="A85" s="35" t="s">
        <v>57</v>
      </c>
      <c r="E85" s="39" t="s">
        <v>1186</v>
      </c>
    </row>
    <row r="86" spans="1:5" ht="12.75">
      <c r="A86" s="35" t="s">
        <v>59</v>
      </c>
      <c r="E86" s="40" t="s">
        <v>1183</v>
      </c>
    </row>
    <row r="87" spans="1:5" ht="12.75">
      <c r="A87" t="s">
        <v>61</v>
      </c>
      <c r="E87" s="39" t="s">
        <v>1138</v>
      </c>
    </row>
    <row r="88" spans="1:16" ht="12.75">
      <c r="A88" t="s">
        <v>50</v>
      </c>
      <c s="34" t="s">
        <v>158</v>
      </c>
      <c s="34" t="s">
        <v>1187</v>
      </c>
      <c s="35" t="s">
        <v>93</v>
      </c>
      <c s="6" t="s">
        <v>1188</v>
      </c>
      <c s="36" t="s">
        <v>739</v>
      </c>
      <c s="37">
        <v>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96</v>
      </c>
      <c>
        <f>(M88*21)/100</f>
      </c>
      <c t="s">
        <v>28</v>
      </c>
    </row>
    <row r="89" spans="1:5" ht="12.75">
      <c r="A89" s="35" t="s">
        <v>57</v>
      </c>
      <c r="E89" s="39" t="s">
        <v>1123</v>
      </c>
    </row>
    <row r="90" spans="1:5" ht="12.75">
      <c r="A90" s="35" t="s">
        <v>59</v>
      </c>
      <c r="E90" s="40" t="s">
        <v>1179</v>
      </c>
    </row>
    <row r="91" spans="1:5" ht="12.75">
      <c r="A91" t="s">
        <v>61</v>
      </c>
      <c r="E91" s="39" t="s">
        <v>1138</v>
      </c>
    </row>
    <row r="92" spans="1:16" ht="12.75">
      <c r="A92" t="s">
        <v>50</v>
      </c>
      <c s="34" t="s">
        <v>162</v>
      </c>
      <c s="34" t="s">
        <v>1189</v>
      </c>
      <c s="35" t="s">
        <v>93</v>
      </c>
      <c s="6" t="s">
        <v>1190</v>
      </c>
      <c s="36" t="s">
        <v>1191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96</v>
      </c>
      <c>
        <f>(M92*21)/100</f>
      </c>
      <c t="s">
        <v>28</v>
      </c>
    </row>
    <row r="93" spans="1:5" ht="12.75">
      <c r="A93" s="35" t="s">
        <v>57</v>
      </c>
      <c r="E93" s="39" t="s">
        <v>1192</v>
      </c>
    </row>
    <row r="94" spans="1:5" ht="12.75">
      <c r="A94" s="35" t="s">
        <v>59</v>
      </c>
      <c r="E94" s="40" t="s">
        <v>1193</v>
      </c>
    </row>
    <row r="95" spans="1:5" ht="12.75">
      <c r="A95" t="s">
        <v>61</v>
      </c>
      <c r="E95" s="39" t="s">
        <v>1138</v>
      </c>
    </row>
    <row r="96" spans="1:16" ht="12.75">
      <c r="A96" t="s">
        <v>50</v>
      </c>
      <c s="34" t="s">
        <v>166</v>
      </c>
      <c s="34" t="s">
        <v>1194</v>
      </c>
      <c s="35" t="s">
        <v>93</v>
      </c>
      <c s="6" t="s">
        <v>1195</v>
      </c>
      <c s="36" t="s">
        <v>95</v>
      </c>
      <c s="37">
        <v>100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96</v>
      </c>
      <c>
        <f>(M96*21)/100</f>
      </c>
      <c t="s">
        <v>28</v>
      </c>
    </row>
    <row r="97" spans="1:5" ht="12.75">
      <c r="A97" s="35" t="s">
        <v>57</v>
      </c>
      <c r="E97" s="39" t="s">
        <v>1196</v>
      </c>
    </row>
    <row r="98" spans="1:5" ht="12.75">
      <c r="A98" s="35" t="s">
        <v>59</v>
      </c>
      <c r="E98" s="40" t="s">
        <v>1197</v>
      </c>
    </row>
    <row r="99" spans="1:5" ht="12.75">
      <c r="A99" t="s">
        <v>61</v>
      </c>
      <c r="E99" s="39" t="s">
        <v>1138</v>
      </c>
    </row>
    <row r="100" spans="1:16" ht="12.75">
      <c r="A100" t="s">
        <v>50</v>
      </c>
      <c s="34" t="s">
        <v>170</v>
      </c>
      <c s="34" t="s">
        <v>1198</v>
      </c>
      <c s="35" t="s">
        <v>93</v>
      </c>
      <c s="6" t="s">
        <v>1199</v>
      </c>
      <c s="36" t="s">
        <v>1200</v>
      </c>
      <c s="37">
        <v>13.2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96</v>
      </c>
      <c>
        <f>(M100*21)/100</f>
      </c>
      <c t="s">
        <v>28</v>
      </c>
    </row>
    <row r="101" spans="1:5" ht="12.75">
      <c r="A101" s="35" t="s">
        <v>57</v>
      </c>
      <c r="E101" s="39" t="s">
        <v>1192</v>
      </c>
    </row>
    <row r="102" spans="1:5" ht="12.75">
      <c r="A102" s="35" t="s">
        <v>59</v>
      </c>
      <c r="E102" s="40" t="s">
        <v>1201</v>
      </c>
    </row>
    <row r="103" spans="1:5" ht="12.75">
      <c r="A103" t="s">
        <v>61</v>
      </c>
      <c r="E103" s="39" t="s">
        <v>1138</v>
      </c>
    </row>
    <row r="104" spans="1:16" ht="12.75">
      <c r="A104" t="s">
        <v>50</v>
      </c>
      <c s="34" t="s">
        <v>175</v>
      </c>
      <c s="34" t="s">
        <v>1202</v>
      </c>
      <c s="35" t="s">
        <v>93</v>
      </c>
      <c s="6" t="s">
        <v>1203</v>
      </c>
      <c s="36" t="s">
        <v>95</v>
      </c>
      <c s="37">
        <v>550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96</v>
      </c>
      <c>
        <f>(M104*21)/100</f>
      </c>
      <c t="s">
        <v>28</v>
      </c>
    </row>
    <row r="105" spans="1:5" ht="12.75">
      <c r="A105" s="35" t="s">
        <v>57</v>
      </c>
      <c r="E105" s="39" t="s">
        <v>1196</v>
      </c>
    </row>
    <row r="106" spans="1:5" ht="12.75">
      <c r="A106" s="35" t="s">
        <v>59</v>
      </c>
      <c r="E106" s="40" t="s">
        <v>1201</v>
      </c>
    </row>
    <row r="107" spans="1:5" ht="12.75">
      <c r="A107" t="s">
        <v>61</v>
      </c>
      <c r="E107" s="39" t="s">
        <v>1138</v>
      </c>
    </row>
    <row r="108" spans="1:16" ht="12.75">
      <c r="A108" t="s">
        <v>50</v>
      </c>
      <c s="34" t="s">
        <v>180</v>
      </c>
      <c s="34" t="s">
        <v>1204</v>
      </c>
      <c s="35" t="s">
        <v>93</v>
      </c>
      <c s="6" t="s">
        <v>1205</v>
      </c>
      <c s="36" t="s">
        <v>95</v>
      </c>
      <c s="37">
        <v>100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96</v>
      </c>
      <c>
        <f>(M108*21)/100</f>
      </c>
      <c t="s">
        <v>28</v>
      </c>
    </row>
    <row r="109" spans="1:5" ht="12.75">
      <c r="A109" s="35" t="s">
        <v>57</v>
      </c>
      <c r="E109" s="39" t="s">
        <v>1123</v>
      </c>
    </row>
    <row r="110" spans="1:5" ht="12.75">
      <c r="A110" s="35" t="s">
        <v>59</v>
      </c>
      <c r="E110" s="40" t="s">
        <v>1206</v>
      </c>
    </row>
    <row r="111" spans="1:5" ht="12.75">
      <c r="A111" t="s">
        <v>61</v>
      </c>
      <c r="E111" s="39" t="s">
        <v>1207</v>
      </c>
    </row>
    <row r="112" spans="1:16" ht="12.75">
      <c r="A112" t="s">
        <v>50</v>
      </c>
      <c s="34" t="s">
        <v>186</v>
      </c>
      <c s="34" t="s">
        <v>1208</v>
      </c>
      <c s="35" t="s">
        <v>93</v>
      </c>
      <c s="6" t="s">
        <v>1209</v>
      </c>
      <c s="36" t="s">
        <v>95</v>
      </c>
      <c s="37">
        <v>100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96</v>
      </c>
      <c>
        <f>(M112*21)/100</f>
      </c>
      <c t="s">
        <v>28</v>
      </c>
    </row>
    <row r="113" spans="1:5" ht="12.75">
      <c r="A113" s="35" t="s">
        <v>57</v>
      </c>
      <c r="E113" s="39" t="s">
        <v>1123</v>
      </c>
    </row>
    <row r="114" spans="1:5" ht="12.75">
      <c r="A114" s="35" t="s">
        <v>59</v>
      </c>
      <c r="E114" s="40" t="s">
        <v>1206</v>
      </c>
    </row>
    <row r="115" spans="1:5" ht="12.75">
      <c r="A115" t="s">
        <v>61</v>
      </c>
      <c r="E115" s="39" t="s">
        <v>1210</v>
      </c>
    </row>
    <row r="116" spans="1:16" ht="12.75">
      <c r="A116" t="s">
        <v>50</v>
      </c>
      <c s="34" t="s">
        <v>191</v>
      </c>
      <c s="34" t="s">
        <v>1211</v>
      </c>
      <c s="35" t="s">
        <v>93</v>
      </c>
      <c s="6" t="s">
        <v>1212</v>
      </c>
      <c s="36" t="s">
        <v>1191</v>
      </c>
      <c s="37">
        <v>4.7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96</v>
      </c>
      <c>
        <f>(M116*21)/100</f>
      </c>
      <c t="s">
        <v>28</v>
      </c>
    </row>
    <row r="117" spans="1:5" ht="12.75">
      <c r="A117" s="35" t="s">
        <v>57</v>
      </c>
      <c r="E117" s="39" t="s">
        <v>1213</v>
      </c>
    </row>
    <row r="118" spans="1:5" ht="12.75">
      <c r="A118" s="35" t="s">
        <v>59</v>
      </c>
      <c r="E118" s="40" t="s">
        <v>1214</v>
      </c>
    </row>
    <row r="119" spans="1:5" ht="12.75">
      <c r="A119" t="s">
        <v>61</v>
      </c>
      <c r="E119" s="39" t="s">
        <v>1210</v>
      </c>
    </row>
    <row r="120" spans="1:16" ht="25.5">
      <c r="A120" t="s">
        <v>50</v>
      </c>
      <c s="34" t="s">
        <v>196</v>
      </c>
      <c s="34" t="s">
        <v>1215</v>
      </c>
      <c s="35" t="s">
        <v>93</v>
      </c>
      <c s="6" t="s">
        <v>1216</v>
      </c>
      <c s="36" t="s">
        <v>95</v>
      </c>
      <c s="37">
        <v>470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96</v>
      </c>
      <c>
        <f>(M120*21)/100</f>
      </c>
      <c t="s">
        <v>28</v>
      </c>
    </row>
    <row r="121" spans="1:5" ht="12.75">
      <c r="A121" s="35" t="s">
        <v>57</v>
      </c>
      <c r="E121" s="39" t="s">
        <v>1213</v>
      </c>
    </row>
    <row r="122" spans="1:5" ht="12.75">
      <c r="A122" s="35" t="s">
        <v>59</v>
      </c>
      <c r="E122" s="40" t="s">
        <v>1214</v>
      </c>
    </row>
    <row r="123" spans="1:5" ht="12.75">
      <c r="A123" t="s">
        <v>61</v>
      </c>
      <c r="E123" s="39" t="s">
        <v>1210</v>
      </c>
    </row>
    <row r="124" spans="1:16" ht="12.75">
      <c r="A124" t="s">
        <v>50</v>
      </c>
      <c s="34" t="s">
        <v>201</v>
      </c>
      <c s="34" t="s">
        <v>1217</v>
      </c>
      <c s="35" t="s">
        <v>93</v>
      </c>
      <c s="6" t="s">
        <v>1218</v>
      </c>
      <c s="36" t="s">
        <v>95</v>
      </c>
      <c s="37">
        <v>525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96</v>
      </c>
      <c>
        <f>(M124*21)/100</f>
      </c>
      <c t="s">
        <v>28</v>
      </c>
    </row>
    <row r="125" spans="1:5" ht="12.75">
      <c r="A125" s="35" t="s">
        <v>57</v>
      </c>
      <c r="E125" s="39" t="s">
        <v>1123</v>
      </c>
    </row>
    <row r="126" spans="1:5" ht="12.75">
      <c r="A126" s="35" t="s">
        <v>59</v>
      </c>
      <c r="E126" s="40" t="s">
        <v>1219</v>
      </c>
    </row>
    <row r="127" spans="1:5" ht="12.75">
      <c r="A127" t="s">
        <v>61</v>
      </c>
      <c r="E127" s="39" t="s">
        <v>1138</v>
      </c>
    </row>
    <row r="128" spans="1:16" ht="12.75">
      <c r="A128" t="s">
        <v>50</v>
      </c>
      <c s="34" t="s">
        <v>206</v>
      </c>
      <c s="34" t="s">
        <v>1220</v>
      </c>
      <c s="35" t="s">
        <v>93</v>
      </c>
      <c s="6" t="s">
        <v>1221</v>
      </c>
      <c s="36" t="s">
        <v>95</v>
      </c>
      <c s="37">
        <v>525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96</v>
      </c>
      <c>
        <f>(M128*21)/100</f>
      </c>
      <c t="s">
        <v>28</v>
      </c>
    </row>
    <row r="129" spans="1:5" ht="12.75">
      <c r="A129" s="35" t="s">
        <v>57</v>
      </c>
      <c r="E129" s="39" t="s">
        <v>1123</v>
      </c>
    </row>
    <row r="130" spans="1:5" ht="12.75">
      <c r="A130" s="35" t="s">
        <v>59</v>
      </c>
      <c r="E130" s="40" t="s">
        <v>1222</v>
      </c>
    </row>
    <row r="131" spans="1:5" ht="12.75">
      <c r="A131" t="s">
        <v>61</v>
      </c>
      <c r="E131" s="39" t="s">
        <v>1138</v>
      </c>
    </row>
    <row r="132" spans="1:16" ht="12.75">
      <c r="A132" t="s">
        <v>50</v>
      </c>
      <c s="34" t="s">
        <v>212</v>
      </c>
      <c s="34" t="s">
        <v>1223</v>
      </c>
      <c s="35" t="s">
        <v>93</v>
      </c>
      <c s="6" t="s">
        <v>1224</v>
      </c>
      <c s="36" t="s">
        <v>134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96</v>
      </c>
      <c>
        <f>(M132*21)/100</f>
      </c>
      <c t="s">
        <v>28</v>
      </c>
    </row>
    <row r="133" spans="1:5" ht="12.75">
      <c r="A133" s="35" t="s">
        <v>57</v>
      </c>
      <c r="E133" s="39" t="s">
        <v>1123</v>
      </c>
    </row>
    <row r="134" spans="1:5" ht="12.75">
      <c r="A134" s="35" t="s">
        <v>59</v>
      </c>
      <c r="E134" s="40" t="s">
        <v>1225</v>
      </c>
    </row>
    <row r="135" spans="1:5" ht="12.75">
      <c r="A135" t="s">
        <v>61</v>
      </c>
      <c r="E135" s="39" t="s">
        <v>1138</v>
      </c>
    </row>
    <row r="136" spans="1:16" ht="12.75">
      <c r="A136" t="s">
        <v>50</v>
      </c>
      <c s="34" t="s">
        <v>217</v>
      </c>
      <c s="34" t="s">
        <v>1226</v>
      </c>
      <c s="35" t="s">
        <v>93</v>
      </c>
      <c s="6" t="s">
        <v>1227</v>
      </c>
      <c s="36" t="s">
        <v>134</v>
      </c>
      <c s="37">
        <v>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96</v>
      </c>
      <c>
        <f>(M136*21)/100</f>
      </c>
      <c t="s">
        <v>28</v>
      </c>
    </row>
    <row r="137" spans="1:5" ht="12.75">
      <c r="A137" s="35" t="s">
        <v>57</v>
      </c>
      <c r="E137" s="39" t="s">
        <v>1123</v>
      </c>
    </row>
    <row r="138" spans="1:5" ht="12.75">
      <c r="A138" s="35" t="s">
        <v>59</v>
      </c>
      <c r="E138" s="40" t="s">
        <v>1228</v>
      </c>
    </row>
    <row r="139" spans="1:5" ht="12.75">
      <c r="A139" t="s">
        <v>61</v>
      </c>
      <c r="E139" s="39" t="s">
        <v>1138</v>
      </c>
    </row>
    <row r="140" spans="1:16" ht="12.75">
      <c r="A140" t="s">
        <v>50</v>
      </c>
      <c s="34" t="s">
        <v>222</v>
      </c>
      <c s="34" t="s">
        <v>1229</v>
      </c>
      <c s="35" t="s">
        <v>93</v>
      </c>
      <c s="6" t="s">
        <v>1230</v>
      </c>
      <c s="36" t="s">
        <v>134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96</v>
      </c>
      <c>
        <f>(M140*21)/100</f>
      </c>
      <c t="s">
        <v>28</v>
      </c>
    </row>
    <row r="141" spans="1:5" ht="12.75">
      <c r="A141" s="35" t="s">
        <v>57</v>
      </c>
      <c r="E141" s="39" t="s">
        <v>1123</v>
      </c>
    </row>
    <row r="142" spans="1:5" ht="12.75">
      <c r="A142" s="35" t="s">
        <v>59</v>
      </c>
      <c r="E142" s="40" t="s">
        <v>1231</v>
      </c>
    </row>
    <row r="143" spans="1:5" ht="12.75">
      <c r="A143" t="s">
        <v>61</v>
      </c>
      <c r="E143" s="39" t="s">
        <v>1138</v>
      </c>
    </row>
    <row r="144" spans="1:16" ht="12.75">
      <c r="A144" t="s">
        <v>50</v>
      </c>
      <c s="34" t="s">
        <v>226</v>
      </c>
      <c s="34" t="s">
        <v>1232</v>
      </c>
      <c s="35" t="s">
        <v>93</v>
      </c>
      <c s="6" t="s">
        <v>1233</v>
      </c>
      <c s="36" t="s">
        <v>134</v>
      </c>
      <c s="37">
        <v>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96</v>
      </c>
      <c>
        <f>(M144*21)/100</f>
      </c>
      <c t="s">
        <v>28</v>
      </c>
    </row>
    <row r="145" spans="1:5" ht="12.75">
      <c r="A145" s="35" t="s">
        <v>57</v>
      </c>
      <c r="E145" s="39" t="s">
        <v>1123</v>
      </c>
    </row>
    <row r="146" spans="1:5" ht="25.5">
      <c r="A146" s="35" t="s">
        <v>59</v>
      </c>
      <c r="E146" s="40" t="s">
        <v>1234</v>
      </c>
    </row>
    <row r="147" spans="1:5" ht="12.75">
      <c r="A147" t="s">
        <v>61</v>
      </c>
      <c r="E147" s="39" t="s">
        <v>1138</v>
      </c>
    </row>
    <row r="148" spans="1:16" ht="12.75">
      <c r="A148" t="s">
        <v>50</v>
      </c>
      <c s="34" t="s">
        <v>301</v>
      </c>
      <c s="34" t="s">
        <v>1235</v>
      </c>
      <c s="35" t="s">
        <v>93</v>
      </c>
      <c s="6" t="s">
        <v>1236</v>
      </c>
      <c s="36" t="s">
        <v>134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96</v>
      </c>
      <c>
        <f>(M148*21)/100</f>
      </c>
      <c t="s">
        <v>28</v>
      </c>
    </row>
    <row r="149" spans="1:5" ht="12.75">
      <c r="A149" s="35" t="s">
        <v>57</v>
      </c>
      <c r="E149" s="39" t="s">
        <v>1123</v>
      </c>
    </row>
    <row r="150" spans="1:5" ht="12.75">
      <c r="A150" s="35" t="s">
        <v>59</v>
      </c>
      <c r="E150" s="40" t="s">
        <v>1237</v>
      </c>
    </row>
    <row r="151" spans="1:5" ht="12.75">
      <c r="A151" t="s">
        <v>61</v>
      </c>
      <c r="E151" s="39" t="s">
        <v>1138</v>
      </c>
    </row>
    <row r="152" spans="1:16" ht="12.75">
      <c r="A152" t="s">
        <v>50</v>
      </c>
      <c s="34" t="s">
        <v>524</v>
      </c>
      <c s="34" t="s">
        <v>1238</v>
      </c>
      <c s="35" t="s">
        <v>93</v>
      </c>
      <c s="6" t="s">
        <v>1239</v>
      </c>
      <c s="36" t="s">
        <v>134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96</v>
      </c>
      <c>
        <f>(M152*21)/100</f>
      </c>
      <c t="s">
        <v>28</v>
      </c>
    </row>
    <row r="153" spans="1:5" ht="12.75">
      <c r="A153" s="35" t="s">
        <v>57</v>
      </c>
      <c r="E153" s="39" t="s">
        <v>1123</v>
      </c>
    </row>
    <row r="154" spans="1:5" ht="12.75">
      <c r="A154" s="35" t="s">
        <v>59</v>
      </c>
      <c r="E154" s="40" t="s">
        <v>1240</v>
      </c>
    </row>
    <row r="155" spans="1:5" ht="12.75">
      <c r="A155" t="s">
        <v>61</v>
      </c>
      <c r="E155" s="39" t="s">
        <v>1138</v>
      </c>
    </row>
    <row r="156" spans="1:16" ht="12.75">
      <c r="A156" t="s">
        <v>50</v>
      </c>
      <c s="34" t="s">
        <v>528</v>
      </c>
      <c s="34" t="s">
        <v>1241</v>
      </c>
      <c s="35" t="s">
        <v>93</v>
      </c>
      <c s="6" t="s">
        <v>1242</v>
      </c>
      <c s="36" t="s">
        <v>134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96</v>
      </c>
      <c>
        <f>(M156*21)/100</f>
      </c>
      <c t="s">
        <v>28</v>
      </c>
    </row>
    <row r="157" spans="1:5" ht="12.75">
      <c r="A157" s="35" t="s">
        <v>57</v>
      </c>
      <c r="E157" s="39" t="s">
        <v>1123</v>
      </c>
    </row>
    <row r="158" spans="1:5" ht="12.75">
      <c r="A158" s="35" t="s">
        <v>59</v>
      </c>
      <c r="E158" s="40" t="s">
        <v>1243</v>
      </c>
    </row>
    <row r="159" spans="1:5" ht="12.75">
      <c r="A159" t="s">
        <v>61</v>
      </c>
      <c r="E159" s="39" t="s">
        <v>1138</v>
      </c>
    </row>
    <row r="160" spans="1:16" ht="12.75">
      <c r="A160" t="s">
        <v>50</v>
      </c>
      <c s="34" t="s">
        <v>533</v>
      </c>
      <c s="34" t="s">
        <v>1244</v>
      </c>
      <c s="35" t="s">
        <v>93</v>
      </c>
      <c s="6" t="s">
        <v>1245</v>
      </c>
      <c s="36" t="s">
        <v>134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96</v>
      </c>
      <c>
        <f>(M160*21)/100</f>
      </c>
      <c t="s">
        <v>28</v>
      </c>
    </row>
    <row r="161" spans="1:5" ht="12.75">
      <c r="A161" s="35" t="s">
        <v>57</v>
      </c>
      <c r="E161" s="39" t="s">
        <v>1123</v>
      </c>
    </row>
    <row r="162" spans="1:5" ht="12.75">
      <c r="A162" s="35" t="s">
        <v>59</v>
      </c>
      <c r="E162" s="40" t="s">
        <v>1243</v>
      </c>
    </row>
    <row r="163" spans="1:5" ht="12.75">
      <c r="A163" t="s">
        <v>61</v>
      </c>
      <c r="E163" s="39" t="s">
        <v>1138</v>
      </c>
    </row>
    <row r="164" spans="1:16" ht="12.75">
      <c r="A164" t="s">
        <v>50</v>
      </c>
      <c s="34" t="s">
        <v>539</v>
      </c>
      <c s="34" t="s">
        <v>1246</v>
      </c>
      <c s="35" t="s">
        <v>93</v>
      </c>
      <c s="6" t="s">
        <v>1247</v>
      </c>
      <c s="36" t="s">
        <v>134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96</v>
      </c>
      <c>
        <f>(M164*21)/100</f>
      </c>
      <c t="s">
        <v>28</v>
      </c>
    </row>
    <row r="165" spans="1:5" ht="12.75">
      <c r="A165" s="35" t="s">
        <v>57</v>
      </c>
      <c r="E165" s="39" t="s">
        <v>1123</v>
      </c>
    </row>
    <row r="166" spans="1:5" ht="12.75">
      <c r="A166" s="35" t="s">
        <v>59</v>
      </c>
      <c r="E166" s="40" t="s">
        <v>1248</v>
      </c>
    </row>
    <row r="167" spans="1:5" ht="12.75">
      <c r="A167" t="s">
        <v>61</v>
      </c>
      <c r="E167" s="39" t="s">
        <v>1138</v>
      </c>
    </row>
    <row r="168" spans="1:16" ht="12.75">
      <c r="A168" t="s">
        <v>50</v>
      </c>
      <c s="34" t="s">
        <v>545</v>
      </c>
      <c s="34" t="s">
        <v>1249</v>
      </c>
      <c s="35" t="s">
        <v>93</v>
      </c>
      <c s="6" t="s">
        <v>1250</v>
      </c>
      <c s="36" t="s">
        <v>134</v>
      </c>
      <c s="37">
        <v>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96</v>
      </c>
      <c>
        <f>(M168*21)/100</f>
      </c>
      <c t="s">
        <v>28</v>
      </c>
    </row>
    <row r="169" spans="1:5" ht="12.75">
      <c r="A169" s="35" t="s">
        <v>57</v>
      </c>
      <c r="E169" s="39" t="s">
        <v>1123</v>
      </c>
    </row>
    <row r="170" spans="1:5" ht="12.75">
      <c r="A170" s="35" t="s">
        <v>59</v>
      </c>
      <c r="E170" s="40" t="s">
        <v>1251</v>
      </c>
    </row>
    <row r="171" spans="1:5" ht="12.75">
      <c r="A171" t="s">
        <v>61</v>
      </c>
      <c r="E171" s="39" t="s">
        <v>1138</v>
      </c>
    </row>
    <row r="172" spans="1:16" ht="25.5">
      <c r="A172" t="s">
        <v>50</v>
      </c>
      <c s="34" t="s">
        <v>551</v>
      </c>
      <c s="34" t="s">
        <v>1252</v>
      </c>
      <c s="35" t="s">
        <v>93</v>
      </c>
      <c s="6" t="s">
        <v>1253</v>
      </c>
      <c s="36" t="s">
        <v>1254</v>
      </c>
      <c s="37">
        <v>10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96</v>
      </c>
      <c>
        <f>(M172*21)/100</f>
      </c>
      <c t="s">
        <v>28</v>
      </c>
    </row>
    <row r="173" spans="1:5" ht="12.75">
      <c r="A173" s="35" t="s">
        <v>57</v>
      </c>
      <c r="E173" s="39" t="s">
        <v>1123</v>
      </c>
    </row>
    <row r="174" spans="1:5" ht="12.75">
      <c r="A174" s="35" t="s">
        <v>59</v>
      </c>
      <c r="E174" s="40" t="s">
        <v>1255</v>
      </c>
    </row>
    <row r="175" spans="1:5" ht="12.75">
      <c r="A175" t="s">
        <v>61</v>
      </c>
      <c r="E175" s="39" t="s">
        <v>1138</v>
      </c>
    </row>
    <row r="176" spans="1:16" ht="12.75">
      <c r="A176" t="s">
        <v>50</v>
      </c>
      <c s="34" t="s">
        <v>556</v>
      </c>
      <c s="34" t="s">
        <v>1256</v>
      </c>
      <c s="35" t="s">
        <v>93</v>
      </c>
      <c s="6" t="s">
        <v>1257</v>
      </c>
      <c s="36" t="s">
        <v>1258</v>
      </c>
      <c s="37">
        <v>48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96</v>
      </c>
      <c>
        <f>(M176*21)/100</f>
      </c>
      <c t="s">
        <v>28</v>
      </c>
    </row>
    <row r="177" spans="1:5" ht="12.75">
      <c r="A177" s="35" t="s">
        <v>57</v>
      </c>
      <c r="E177" s="39" t="s">
        <v>1123</v>
      </c>
    </row>
    <row r="178" spans="1:5" ht="12.75">
      <c r="A178" s="35" t="s">
        <v>59</v>
      </c>
      <c r="E178" s="40" t="s">
        <v>1259</v>
      </c>
    </row>
    <row r="179" spans="1:5" ht="12.75">
      <c r="A179" t="s">
        <v>61</v>
      </c>
      <c r="E179" s="39" t="s">
        <v>1138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1116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1116</v>
      </c>
      <c r="E4" s="26" t="s">
        <v>1117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COUNTIFS(L8:L60,"=0",A8:A60,"P")+COUNTIFS(L8:L60,"",A8:A60,"P")+SUM(Q8:Q60)</f>
      </c>
    </row>
    <row r="8" spans="1:13" ht="12.75">
      <c r="A8" t="s">
        <v>45</v>
      </c>
      <c r="C8" s="28" t="s">
        <v>1262</v>
      </c>
      <c r="E8" s="30" t="s">
        <v>1261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1121</v>
      </c>
      <c s="35" t="s">
        <v>93</v>
      </c>
      <c s="6" t="s">
        <v>1122</v>
      </c>
      <c s="36" t="s">
        <v>380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28</v>
      </c>
    </row>
    <row r="11" spans="1:5" ht="12.75">
      <c r="A11" s="35" t="s">
        <v>57</v>
      </c>
      <c r="E11" s="39" t="s">
        <v>1123</v>
      </c>
    </row>
    <row r="12" spans="1:5" ht="12.75">
      <c r="A12" s="35" t="s">
        <v>59</v>
      </c>
      <c r="E12" s="40" t="s">
        <v>1263</v>
      </c>
    </row>
    <row r="13" spans="1:5" ht="12.75">
      <c r="A13" t="s">
        <v>61</v>
      </c>
      <c r="E13" s="39" t="s">
        <v>882</v>
      </c>
    </row>
    <row r="14" spans="1:13" ht="12.75">
      <c r="A14" t="s">
        <v>47</v>
      </c>
      <c r="C14" s="31" t="s">
        <v>51</v>
      </c>
      <c r="E14" s="33" t="s">
        <v>90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1127</v>
      </c>
      <c s="35" t="s">
        <v>93</v>
      </c>
      <c s="6" t="s">
        <v>1128</v>
      </c>
      <c s="36" t="s">
        <v>103</v>
      </c>
      <c s="37">
        <v>5.6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96</v>
      </c>
      <c>
        <f>(M15*21)/100</f>
      </c>
      <c t="s">
        <v>28</v>
      </c>
    </row>
    <row r="16" spans="1:5" ht="12.75">
      <c r="A16" s="35" t="s">
        <v>57</v>
      </c>
      <c r="E16" s="39" t="s">
        <v>1264</v>
      </c>
    </row>
    <row r="17" spans="1:5" ht="12.75">
      <c r="A17" s="35" t="s">
        <v>59</v>
      </c>
      <c r="E17" s="40" t="s">
        <v>1265</v>
      </c>
    </row>
    <row r="18" spans="1:5" ht="318.75">
      <c r="A18" t="s">
        <v>61</v>
      </c>
      <c r="E18" s="39" t="s">
        <v>436</v>
      </c>
    </row>
    <row r="19" spans="1:16" ht="12.75">
      <c r="A19" t="s">
        <v>50</v>
      </c>
      <c s="34" t="s">
        <v>26</v>
      </c>
      <c s="34" t="s">
        <v>1130</v>
      </c>
      <c s="35" t="s">
        <v>93</v>
      </c>
      <c s="6" t="s">
        <v>1131</v>
      </c>
      <c s="36" t="s">
        <v>103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96</v>
      </c>
      <c>
        <f>(M19*21)/100</f>
      </c>
      <c t="s">
        <v>28</v>
      </c>
    </row>
    <row r="20" spans="1:5" ht="12.75">
      <c r="A20" s="35" t="s">
        <v>57</v>
      </c>
      <c r="E20" s="39" t="s">
        <v>1123</v>
      </c>
    </row>
    <row r="21" spans="1:5" ht="12.75">
      <c r="A21" s="35" t="s">
        <v>59</v>
      </c>
      <c r="E21" s="40" t="s">
        <v>1266</v>
      </c>
    </row>
    <row r="22" spans="1:5" ht="12.75">
      <c r="A22" t="s">
        <v>61</v>
      </c>
      <c r="E22" s="39" t="s">
        <v>1138</v>
      </c>
    </row>
    <row r="23" spans="1:13" ht="12.75">
      <c r="A23" t="s">
        <v>47</v>
      </c>
      <c r="C23" s="31" t="s">
        <v>85</v>
      </c>
      <c r="E23" s="33" t="s">
        <v>1133</v>
      </c>
      <c r="J23" s="32">
        <f>0</f>
      </c>
      <c s="32">
        <f>0</f>
      </c>
      <c s="32">
        <f>0+L24+L28+L32+L36+L40+L44+L48+L52+L56+L60</f>
      </c>
      <c s="32">
        <f>0+M24+M28+M32+M36+M40+M44+M48+M52+M56+M60</f>
      </c>
    </row>
    <row r="24" spans="1:16" ht="12.75">
      <c r="A24" t="s">
        <v>50</v>
      </c>
      <c s="34" t="s">
        <v>71</v>
      </c>
      <c s="34" t="s">
        <v>578</v>
      </c>
      <c s="35" t="s">
        <v>93</v>
      </c>
      <c s="6" t="s">
        <v>579</v>
      </c>
      <c s="36" t="s">
        <v>95</v>
      </c>
      <c s="37">
        <v>360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96</v>
      </c>
      <c>
        <f>(M24*21)/100</f>
      </c>
      <c t="s">
        <v>28</v>
      </c>
    </row>
    <row r="25" spans="1:5" ht="25.5">
      <c r="A25" s="35" t="s">
        <v>57</v>
      </c>
      <c r="E25" s="39" t="s">
        <v>1143</v>
      </c>
    </row>
    <row r="26" spans="1:5" ht="12.75">
      <c r="A26" s="35" t="s">
        <v>59</v>
      </c>
      <c r="E26" s="40" t="s">
        <v>1267</v>
      </c>
    </row>
    <row r="27" spans="1:5" ht="12.75">
      <c r="A27" t="s">
        <v>61</v>
      </c>
      <c r="E27" s="39" t="s">
        <v>1138</v>
      </c>
    </row>
    <row r="28" spans="1:16" ht="12.75">
      <c r="A28" t="s">
        <v>50</v>
      </c>
      <c s="34" t="s">
        <v>76</v>
      </c>
      <c s="34" t="s">
        <v>1145</v>
      </c>
      <c s="35" t="s">
        <v>93</v>
      </c>
      <c s="6" t="s">
        <v>1146</v>
      </c>
      <c s="36" t="s">
        <v>95</v>
      </c>
      <c s="37">
        <v>360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96</v>
      </c>
      <c>
        <f>(M28*21)/100</f>
      </c>
      <c t="s">
        <v>28</v>
      </c>
    </row>
    <row r="29" spans="1:5" ht="12.75">
      <c r="A29" s="35" t="s">
        <v>57</v>
      </c>
      <c r="E29" s="39" t="s">
        <v>1147</v>
      </c>
    </row>
    <row r="30" spans="1:5" ht="12.75">
      <c r="A30" s="35" t="s">
        <v>59</v>
      </c>
      <c r="E30" s="40" t="s">
        <v>1148</v>
      </c>
    </row>
    <row r="31" spans="1:5" ht="12.75">
      <c r="A31" t="s">
        <v>61</v>
      </c>
      <c r="E31" s="39" t="s">
        <v>1138</v>
      </c>
    </row>
    <row r="32" spans="1:16" ht="12.75">
      <c r="A32" t="s">
        <v>50</v>
      </c>
      <c s="34" t="s">
        <v>27</v>
      </c>
      <c s="34" t="s">
        <v>1176</v>
      </c>
      <c s="35" t="s">
        <v>93</v>
      </c>
      <c s="6" t="s">
        <v>1177</v>
      </c>
      <c s="36" t="s">
        <v>134</v>
      </c>
      <c s="37">
        <v>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96</v>
      </c>
      <c>
        <f>(M32*21)/100</f>
      </c>
      <c t="s">
        <v>28</v>
      </c>
    </row>
    <row r="33" spans="1:5" ht="12.75">
      <c r="A33" s="35" t="s">
        <v>57</v>
      </c>
      <c r="E33" s="39" t="s">
        <v>1268</v>
      </c>
    </row>
    <row r="34" spans="1:5" ht="12.75">
      <c r="A34" s="35" t="s">
        <v>59</v>
      </c>
      <c r="E34" s="40" t="s">
        <v>1237</v>
      </c>
    </row>
    <row r="35" spans="1:5" ht="12.75">
      <c r="A35" t="s">
        <v>61</v>
      </c>
      <c r="E35" s="39" t="s">
        <v>1138</v>
      </c>
    </row>
    <row r="36" spans="1:16" ht="12.75">
      <c r="A36" t="s">
        <v>50</v>
      </c>
      <c s="34" t="s">
        <v>85</v>
      </c>
      <c s="34" t="s">
        <v>1269</v>
      </c>
      <c s="35" t="s">
        <v>93</v>
      </c>
      <c s="6" t="s">
        <v>1270</v>
      </c>
      <c s="36" t="s">
        <v>1271</v>
      </c>
      <c s="37">
        <v>1.41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96</v>
      </c>
      <c>
        <f>(M36*21)/100</f>
      </c>
      <c t="s">
        <v>28</v>
      </c>
    </row>
    <row r="37" spans="1:5" ht="12.75">
      <c r="A37" s="35" t="s">
        <v>57</v>
      </c>
      <c r="E37" s="39" t="s">
        <v>1123</v>
      </c>
    </row>
    <row r="38" spans="1:5" ht="12.75">
      <c r="A38" s="35" t="s">
        <v>59</v>
      </c>
      <c r="E38" s="40" t="s">
        <v>1272</v>
      </c>
    </row>
    <row r="39" spans="1:5" ht="12.75">
      <c r="A39" t="s">
        <v>61</v>
      </c>
      <c r="E39" s="39" t="s">
        <v>1138</v>
      </c>
    </row>
    <row r="40" spans="1:16" ht="12.75">
      <c r="A40" t="s">
        <v>50</v>
      </c>
      <c s="34" t="s">
        <v>91</v>
      </c>
      <c s="34" t="s">
        <v>1273</v>
      </c>
      <c s="35" t="s">
        <v>93</v>
      </c>
      <c s="6" t="s">
        <v>1274</v>
      </c>
      <c s="36" t="s">
        <v>1271</v>
      </c>
      <c s="37">
        <v>1.41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96</v>
      </c>
      <c>
        <f>(M40*21)/100</f>
      </c>
      <c t="s">
        <v>28</v>
      </c>
    </row>
    <row r="41" spans="1:5" ht="12.75">
      <c r="A41" s="35" t="s">
        <v>57</v>
      </c>
      <c r="E41" s="39" t="s">
        <v>1123</v>
      </c>
    </row>
    <row r="42" spans="1:5" ht="12.75">
      <c r="A42" s="35" t="s">
        <v>59</v>
      </c>
      <c r="E42" s="40" t="s">
        <v>1272</v>
      </c>
    </row>
    <row r="43" spans="1:5" ht="12.75">
      <c r="A43" t="s">
        <v>61</v>
      </c>
      <c r="E43" s="39" t="s">
        <v>1138</v>
      </c>
    </row>
    <row r="44" spans="1:16" ht="12.75">
      <c r="A44" t="s">
        <v>50</v>
      </c>
      <c s="34" t="s">
        <v>100</v>
      </c>
      <c s="34" t="s">
        <v>1275</v>
      </c>
      <c s="35" t="s">
        <v>93</v>
      </c>
      <c s="6" t="s">
        <v>1276</v>
      </c>
      <c s="36" t="s">
        <v>1277</v>
      </c>
      <c s="37">
        <v>32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96</v>
      </c>
      <c>
        <f>(M44*21)/100</f>
      </c>
      <c t="s">
        <v>28</v>
      </c>
    </row>
    <row r="45" spans="1:5" ht="12.75">
      <c r="A45" s="35" t="s">
        <v>57</v>
      </c>
      <c r="E45" s="39" t="s">
        <v>1123</v>
      </c>
    </row>
    <row r="46" spans="1:5" ht="12.75">
      <c r="A46" s="35" t="s">
        <v>59</v>
      </c>
      <c r="E46" s="40" t="s">
        <v>1278</v>
      </c>
    </row>
    <row r="47" spans="1:5" ht="12.75">
      <c r="A47" t="s">
        <v>61</v>
      </c>
      <c r="E47" s="39" t="s">
        <v>1138</v>
      </c>
    </row>
    <row r="48" spans="1:16" ht="12.75">
      <c r="A48" t="s">
        <v>50</v>
      </c>
      <c s="34" t="s">
        <v>106</v>
      </c>
      <c s="34" t="s">
        <v>1279</v>
      </c>
      <c s="35" t="s">
        <v>93</v>
      </c>
      <c s="6" t="s">
        <v>1280</v>
      </c>
      <c s="36" t="s">
        <v>134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96</v>
      </c>
      <c>
        <f>(M48*21)/100</f>
      </c>
      <c t="s">
        <v>28</v>
      </c>
    </row>
    <row r="49" spans="1:5" ht="12.75">
      <c r="A49" s="35" t="s">
        <v>57</v>
      </c>
      <c r="E49" s="39" t="s">
        <v>1123</v>
      </c>
    </row>
    <row r="50" spans="1:5" ht="12.75">
      <c r="A50" s="35" t="s">
        <v>59</v>
      </c>
      <c r="E50" s="40" t="s">
        <v>1281</v>
      </c>
    </row>
    <row r="51" spans="1:5" ht="12.75">
      <c r="A51" t="s">
        <v>61</v>
      </c>
      <c r="E51" s="39" t="s">
        <v>1138</v>
      </c>
    </row>
    <row r="52" spans="1:16" ht="12.75">
      <c r="A52" t="s">
        <v>50</v>
      </c>
      <c s="34" t="s">
        <v>110</v>
      </c>
      <c s="34" t="s">
        <v>1282</v>
      </c>
      <c s="35" t="s">
        <v>93</v>
      </c>
      <c s="6" t="s">
        <v>1283</v>
      </c>
      <c s="36" t="s">
        <v>134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96</v>
      </c>
      <c>
        <f>(M52*21)/100</f>
      </c>
      <c t="s">
        <v>28</v>
      </c>
    </row>
    <row r="53" spans="1:5" ht="12.75">
      <c r="A53" s="35" t="s">
        <v>57</v>
      </c>
      <c r="E53" s="39" t="s">
        <v>1123</v>
      </c>
    </row>
    <row r="54" spans="1:5" ht="12.75">
      <c r="A54" s="35" t="s">
        <v>59</v>
      </c>
      <c r="E54" s="40" t="s">
        <v>1284</v>
      </c>
    </row>
    <row r="55" spans="1:5" ht="12.75">
      <c r="A55" t="s">
        <v>61</v>
      </c>
      <c r="E55" s="39" t="s">
        <v>1138</v>
      </c>
    </row>
    <row r="56" spans="1:16" ht="12.75">
      <c r="A56" t="s">
        <v>50</v>
      </c>
      <c s="34" t="s">
        <v>115</v>
      </c>
      <c s="34" t="s">
        <v>1229</v>
      </c>
      <c s="35" t="s">
        <v>93</v>
      </c>
      <c s="6" t="s">
        <v>1230</v>
      </c>
      <c s="36" t="s">
        <v>134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96</v>
      </c>
      <c>
        <f>(M56*21)/100</f>
      </c>
      <c t="s">
        <v>28</v>
      </c>
    </row>
    <row r="57" spans="1:5" ht="12.75">
      <c r="A57" s="35" t="s">
        <v>57</v>
      </c>
      <c r="E57" s="39" t="s">
        <v>1285</v>
      </c>
    </row>
    <row r="58" spans="1:5" ht="12.75">
      <c r="A58" s="35" t="s">
        <v>59</v>
      </c>
      <c r="E58" s="40" t="s">
        <v>1263</v>
      </c>
    </row>
    <row r="59" spans="1:5" ht="12.75">
      <c r="A59" t="s">
        <v>61</v>
      </c>
      <c r="E59" s="39" t="s">
        <v>1138</v>
      </c>
    </row>
    <row r="60" spans="1:16" ht="12.75">
      <c r="A60" t="s">
        <v>50</v>
      </c>
      <c s="34" t="s">
        <v>120</v>
      </c>
      <c s="34" t="s">
        <v>1286</v>
      </c>
      <c s="35" t="s">
        <v>93</v>
      </c>
      <c s="6" t="s">
        <v>1287</v>
      </c>
      <c s="36" t="s">
        <v>134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96</v>
      </c>
      <c>
        <f>(M60*21)/100</f>
      </c>
      <c t="s">
        <v>28</v>
      </c>
    </row>
    <row r="61" spans="1:5" ht="12.75">
      <c r="A61" s="35" t="s">
        <v>57</v>
      </c>
      <c r="E61" s="39" t="s">
        <v>1196</v>
      </c>
    </row>
    <row r="62" spans="1:5" ht="12.75">
      <c r="A62" s="35" t="s">
        <v>59</v>
      </c>
      <c r="E62" s="40" t="s">
        <v>1263</v>
      </c>
    </row>
    <row r="63" spans="1:5" ht="12.75">
      <c r="A63" t="s">
        <v>61</v>
      </c>
      <c r="E63" s="39" t="s">
        <v>1138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1116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1116</v>
      </c>
      <c r="E4" s="26" t="s">
        <v>1117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COUNTIFS(L8:L76,"=0",A8:A76,"P")+COUNTIFS(L8:L76,"",A8:A76,"P")+SUM(Q8:Q76)</f>
      </c>
    </row>
    <row r="8" spans="1:13" ht="12.75">
      <c r="A8" t="s">
        <v>45</v>
      </c>
      <c r="C8" s="28" t="s">
        <v>1290</v>
      </c>
      <c r="E8" s="30" t="s">
        <v>1289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1121</v>
      </c>
      <c s="35" t="s">
        <v>93</v>
      </c>
      <c s="6" t="s">
        <v>1122</v>
      </c>
      <c s="36" t="s">
        <v>380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28</v>
      </c>
    </row>
    <row r="11" spans="1:5" ht="12.75">
      <c r="A11" s="35" t="s">
        <v>57</v>
      </c>
      <c r="E11" s="39" t="s">
        <v>1123</v>
      </c>
    </row>
    <row r="12" spans="1:5" ht="12.75">
      <c r="A12" s="35" t="s">
        <v>59</v>
      </c>
      <c r="E12" s="40" t="s">
        <v>1263</v>
      </c>
    </row>
    <row r="13" spans="1:5" ht="12.75">
      <c r="A13" t="s">
        <v>61</v>
      </c>
      <c r="E13" s="39" t="s">
        <v>882</v>
      </c>
    </row>
    <row r="14" spans="1:13" ht="12.75">
      <c r="A14" t="s">
        <v>47</v>
      </c>
      <c r="C14" s="31" t="s">
        <v>51</v>
      </c>
      <c r="E14" s="33" t="s">
        <v>90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1291</v>
      </c>
      <c s="35" t="s">
        <v>93</v>
      </c>
      <c s="6" t="s">
        <v>1292</v>
      </c>
      <c s="36" t="s">
        <v>336</v>
      </c>
      <c s="37">
        <v>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96</v>
      </c>
      <c>
        <f>(M15*21)/100</f>
      </c>
      <c t="s">
        <v>28</v>
      </c>
    </row>
    <row r="16" spans="1:5" ht="12.75">
      <c r="A16" s="35" t="s">
        <v>57</v>
      </c>
      <c r="E16" s="39" t="s">
        <v>1123</v>
      </c>
    </row>
    <row r="17" spans="1:5" ht="12.75">
      <c r="A17" s="35" t="s">
        <v>59</v>
      </c>
      <c r="E17" s="40" t="s">
        <v>1293</v>
      </c>
    </row>
    <row r="18" spans="1:5" ht="12.75">
      <c r="A18" t="s">
        <v>61</v>
      </c>
      <c r="E18" s="39" t="s">
        <v>882</v>
      </c>
    </row>
    <row r="19" spans="1:16" ht="12.75">
      <c r="A19" t="s">
        <v>50</v>
      </c>
      <c s="34" t="s">
        <v>26</v>
      </c>
      <c s="34" t="s">
        <v>1127</v>
      </c>
      <c s="35" t="s">
        <v>93</v>
      </c>
      <c s="6" t="s">
        <v>1128</v>
      </c>
      <c s="36" t="s">
        <v>103</v>
      </c>
      <c s="37">
        <v>14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96</v>
      </c>
      <c>
        <f>(M19*21)/100</f>
      </c>
      <c t="s">
        <v>28</v>
      </c>
    </row>
    <row r="20" spans="1:5" ht="12.75">
      <c r="A20" s="35" t="s">
        <v>57</v>
      </c>
      <c r="E20" s="39" t="s">
        <v>93</v>
      </c>
    </row>
    <row r="21" spans="1:5" ht="12.75">
      <c r="A21" s="35" t="s">
        <v>59</v>
      </c>
      <c r="E21" s="40" t="s">
        <v>1294</v>
      </c>
    </row>
    <row r="22" spans="1:5" ht="318.75">
      <c r="A22" t="s">
        <v>61</v>
      </c>
      <c r="E22" s="39" t="s">
        <v>436</v>
      </c>
    </row>
    <row r="23" spans="1:16" ht="12.75">
      <c r="A23" t="s">
        <v>50</v>
      </c>
      <c s="34" t="s">
        <v>71</v>
      </c>
      <c s="34" t="s">
        <v>1130</v>
      </c>
      <c s="35" t="s">
        <v>93</v>
      </c>
      <c s="6" t="s">
        <v>1131</v>
      </c>
      <c s="36" t="s">
        <v>103</v>
      </c>
      <c s="37">
        <v>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96</v>
      </c>
      <c>
        <f>(M23*21)/100</f>
      </c>
      <c t="s">
        <v>28</v>
      </c>
    </row>
    <row r="24" spans="1:5" ht="12.75">
      <c r="A24" s="35" t="s">
        <v>57</v>
      </c>
      <c r="E24" s="39" t="s">
        <v>1123</v>
      </c>
    </row>
    <row r="25" spans="1:5" ht="12.75">
      <c r="A25" s="35" t="s">
        <v>59</v>
      </c>
      <c r="E25" s="40" t="s">
        <v>1294</v>
      </c>
    </row>
    <row r="26" spans="1:5" ht="12.75">
      <c r="A26" t="s">
        <v>61</v>
      </c>
      <c r="E26" s="39" t="s">
        <v>1138</v>
      </c>
    </row>
    <row r="27" spans="1:13" ht="12.75">
      <c r="A27" t="s">
        <v>47</v>
      </c>
      <c r="C27" s="31" t="s">
        <v>85</v>
      </c>
      <c r="E27" s="33" t="s">
        <v>1133</v>
      </c>
      <c r="J27" s="32">
        <f>0</f>
      </c>
      <c s="32">
        <f>0</f>
      </c>
      <c s="32">
        <f>0+L28+L32+L36+L40+L44+L48+L52+L56+L60+L64+L68+L72+L76</f>
      </c>
      <c s="32">
        <f>0+M28+M32+M36+M40+M44+M48+M52+M56+M60+M64+M68+M72+M76</f>
      </c>
    </row>
    <row r="28" spans="1:16" ht="12.75">
      <c r="A28" t="s">
        <v>50</v>
      </c>
      <c s="34" t="s">
        <v>76</v>
      </c>
      <c s="34" t="s">
        <v>1139</v>
      </c>
      <c s="35" t="s">
        <v>93</v>
      </c>
      <c s="6" t="s">
        <v>1140</v>
      </c>
      <c s="36" t="s">
        <v>134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96</v>
      </c>
      <c>
        <f>(M28*21)/100</f>
      </c>
      <c t="s">
        <v>28</v>
      </c>
    </row>
    <row r="29" spans="1:5" ht="12.75">
      <c r="A29" s="35" t="s">
        <v>57</v>
      </c>
      <c r="E29" s="39" t="s">
        <v>1141</v>
      </c>
    </row>
    <row r="30" spans="1:5" ht="12.75">
      <c r="A30" s="35" t="s">
        <v>59</v>
      </c>
      <c r="E30" s="40" t="s">
        <v>1295</v>
      </c>
    </row>
    <row r="31" spans="1:5" ht="12.75">
      <c r="A31" t="s">
        <v>61</v>
      </c>
      <c r="E31" s="39" t="s">
        <v>1138</v>
      </c>
    </row>
    <row r="32" spans="1:16" ht="12.75">
      <c r="A32" t="s">
        <v>50</v>
      </c>
      <c s="34" t="s">
        <v>27</v>
      </c>
      <c s="34" t="s">
        <v>578</v>
      </c>
      <c s="35" t="s">
        <v>93</v>
      </c>
      <c s="6" t="s">
        <v>579</v>
      </c>
      <c s="36" t="s">
        <v>95</v>
      </c>
      <c s="37">
        <v>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96</v>
      </c>
      <c>
        <f>(M32*21)/100</f>
      </c>
      <c t="s">
        <v>28</v>
      </c>
    </row>
    <row r="33" spans="1:5" ht="25.5">
      <c r="A33" s="35" t="s">
        <v>57</v>
      </c>
      <c r="E33" s="39" t="s">
        <v>1143</v>
      </c>
    </row>
    <row r="34" spans="1:5" ht="12.75">
      <c r="A34" s="35" t="s">
        <v>59</v>
      </c>
      <c r="E34" s="40" t="s">
        <v>1296</v>
      </c>
    </row>
    <row r="35" spans="1:5" ht="12.75">
      <c r="A35" t="s">
        <v>61</v>
      </c>
      <c r="E35" s="39" t="s">
        <v>1138</v>
      </c>
    </row>
    <row r="36" spans="1:16" ht="12.75">
      <c r="A36" t="s">
        <v>50</v>
      </c>
      <c s="34" t="s">
        <v>85</v>
      </c>
      <c s="34" t="s">
        <v>1145</v>
      </c>
      <c s="35" t="s">
        <v>93</v>
      </c>
      <c s="6" t="s">
        <v>1146</v>
      </c>
      <c s="36" t="s">
        <v>95</v>
      </c>
      <c s="37">
        <v>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96</v>
      </c>
      <c>
        <f>(M36*21)/100</f>
      </c>
      <c t="s">
        <v>28</v>
      </c>
    </row>
    <row r="37" spans="1:5" ht="12.75">
      <c r="A37" s="35" t="s">
        <v>57</v>
      </c>
      <c r="E37" s="39" t="s">
        <v>1147</v>
      </c>
    </row>
    <row r="38" spans="1:5" ht="12.75">
      <c r="A38" s="35" t="s">
        <v>59</v>
      </c>
      <c r="E38" s="40" t="s">
        <v>1297</v>
      </c>
    </row>
    <row r="39" spans="1:5" ht="12.75">
      <c r="A39" t="s">
        <v>61</v>
      </c>
      <c r="E39" s="39" t="s">
        <v>1138</v>
      </c>
    </row>
    <row r="40" spans="1:16" ht="25.5">
      <c r="A40" t="s">
        <v>50</v>
      </c>
      <c s="34" t="s">
        <v>91</v>
      </c>
      <c s="34" t="s">
        <v>1153</v>
      </c>
      <c s="35" t="s">
        <v>93</v>
      </c>
      <c s="6" t="s">
        <v>1154</v>
      </c>
      <c s="36" t="s">
        <v>95</v>
      </c>
      <c s="37">
        <v>360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96</v>
      </c>
      <c>
        <f>(M40*21)/100</f>
      </c>
      <c t="s">
        <v>28</v>
      </c>
    </row>
    <row r="41" spans="1:5" ht="12.75">
      <c r="A41" s="35" t="s">
        <v>57</v>
      </c>
      <c r="E41" s="39" t="s">
        <v>1147</v>
      </c>
    </row>
    <row r="42" spans="1:5" ht="12.75">
      <c r="A42" s="35" t="s">
        <v>59</v>
      </c>
      <c r="E42" s="40" t="s">
        <v>1148</v>
      </c>
    </row>
    <row r="43" spans="1:5" ht="12.75">
      <c r="A43" t="s">
        <v>61</v>
      </c>
      <c r="E43" s="39" t="s">
        <v>1138</v>
      </c>
    </row>
    <row r="44" spans="1:16" ht="12.75">
      <c r="A44" t="s">
        <v>50</v>
      </c>
      <c s="34" t="s">
        <v>100</v>
      </c>
      <c s="34" t="s">
        <v>1169</v>
      </c>
      <c s="35" t="s">
        <v>93</v>
      </c>
      <c s="6" t="s">
        <v>1170</v>
      </c>
      <c s="36" t="s">
        <v>95</v>
      </c>
      <c s="37">
        <v>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96</v>
      </c>
      <c>
        <f>(M44*21)/100</f>
      </c>
      <c t="s">
        <v>28</v>
      </c>
    </row>
    <row r="45" spans="1:5" ht="12.75">
      <c r="A45" s="35" t="s">
        <v>57</v>
      </c>
      <c r="E45" s="39" t="s">
        <v>1171</v>
      </c>
    </row>
    <row r="46" spans="1:5" ht="12.75">
      <c r="A46" s="35" t="s">
        <v>59</v>
      </c>
      <c r="E46" s="40" t="s">
        <v>1298</v>
      </c>
    </row>
    <row r="47" spans="1:5" ht="12.75">
      <c r="A47" t="s">
        <v>61</v>
      </c>
      <c r="E47" s="39" t="s">
        <v>1138</v>
      </c>
    </row>
    <row r="48" spans="1:16" ht="12.75">
      <c r="A48" t="s">
        <v>50</v>
      </c>
      <c s="34" t="s">
        <v>106</v>
      </c>
      <c s="34" t="s">
        <v>1176</v>
      </c>
      <c s="35" t="s">
        <v>93</v>
      </c>
      <c s="6" t="s">
        <v>1177</v>
      </c>
      <c s="36" t="s">
        <v>134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96</v>
      </c>
      <c>
        <f>(M48*21)/100</f>
      </c>
      <c t="s">
        <v>28</v>
      </c>
    </row>
    <row r="49" spans="1:5" ht="12.75">
      <c r="A49" s="35" t="s">
        <v>57</v>
      </c>
      <c r="E49" s="39" t="s">
        <v>1268</v>
      </c>
    </row>
    <row r="50" spans="1:5" ht="12.75">
      <c r="A50" s="35" t="s">
        <v>59</v>
      </c>
      <c r="E50" s="40" t="s">
        <v>1237</v>
      </c>
    </row>
    <row r="51" spans="1:5" ht="12.75">
      <c r="A51" t="s">
        <v>61</v>
      </c>
      <c r="E51" s="39" t="s">
        <v>1138</v>
      </c>
    </row>
    <row r="52" spans="1:16" ht="25.5">
      <c r="A52" t="s">
        <v>50</v>
      </c>
      <c s="34" t="s">
        <v>110</v>
      </c>
      <c s="34" t="s">
        <v>1299</v>
      </c>
      <c s="35" t="s">
        <v>93</v>
      </c>
      <c s="6" t="s">
        <v>1300</v>
      </c>
      <c s="36" t="s">
        <v>95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96</v>
      </c>
      <c>
        <f>(M52*21)/100</f>
      </c>
      <c t="s">
        <v>28</v>
      </c>
    </row>
    <row r="53" spans="1:5" ht="12.75">
      <c r="A53" s="35" t="s">
        <v>57</v>
      </c>
      <c r="E53" s="39" t="s">
        <v>1123</v>
      </c>
    </row>
    <row r="54" spans="1:5" ht="12.75">
      <c r="A54" s="35" t="s">
        <v>59</v>
      </c>
      <c r="E54" s="40" t="s">
        <v>1301</v>
      </c>
    </row>
    <row r="55" spans="1:5" ht="12.75">
      <c r="A55" t="s">
        <v>61</v>
      </c>
      <c r="E55" s="39" t="s">
        <v>1138</v>
      </c>
    </row>
    <row r="56" spans="1:16" ht="25.5">
      <c r="A56" t="s">
        <v>50</v>
      </c>
      <c s="34" t="s">
        <v>115</v>
      </c>
      <c s="34" t="s">
        <v>1302</v>
      </c>
      <c s="35" t="s">
        <v>93</v>
      </c>
      <c s="6" t="s">
        <v>1303</v>
      </c>
      <c s="36" t="s">
        <v>95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96</v>
      </c>
      <c>
        <f>(M56*21)/100</f>
      </c>
      <c t="s">
        <v>28</v>
      </c>
    </row>
    <row r="57" spans="1:5" ht="12.75">
      <c r="A57" s="35" t="s">
        <v>57</v>
      </c>
      <c r="E57" s="39" t="s">
        <v>1123</v>
      </c>
    </row>
    <row r="58" spans="1:5" ht="12.75">
      <c r="A58" s="35" t="s">
        <v>59</v>
      </c>
      <c r="E58" s="40" t="s">
        <v>1301</v>
      </c>
    </row>
    <row r="59" spans="1:5" ht="12.75">
      <c r="A59" t="s">
        <v>61</v>
      </c>
      <c r="E59" s="39" t="s">
        <v>1138</v>
      </c>
    </row>
    <row r="60" spans="1:16" ht="12.75">
      <c r="A60" t="s">
        <v>50</v>
      </c>
      <c s="34" t="s">
        <v>120</v>
      </c>
      <c s="34" t="s">
        <v>1217</v>
      </c>
      <c s="35" t="s">
        <v>93</v>
      </c>
      <c s="6" t="s">
        <v>1218</v>
      </c>
      <c s="36" t="s">
        <v>95</v>
      </c>
      <c s="37">
        <v>100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96</v>
      </c>
      <c>
        <f>(M60*21)/100</f>
      </c>
      <c t="s">
        <v>28</v>
      </c>
    </row>
    <row r="61" spans="1:5" ht="12.75">
      <c r="A61" s="35" t="s">
        <v>57</v>
      </c>
      <c r="E61" s="39" t="s">
        <v>1123</v>
      </c>
    </row>
    <row r="62" spans="1:5" ht="12.75">
      <c r="A62" s="35" t="s">
        <v>59</v>
      </c>
      <c r="E62" s="40" t="s">
        <v>1301</v>
      </c>
    </row>
    <row r="63" spans="1:5" ht="12.75">
      <c r="A63" t="s">
        <v>61</v>
      </c>
      <c r="E63" s="39" t="s">
        <v>1138</v>
      </c>
    </row>
    <row r="64" spans="1:16" ht="12.75">
      <c r="A64" t="s">
        <v>50</v>
      </c>
      <c s="34" t="s">
        <v>125</v>
      </c>
      <c s="34" t="s">
        <v>1220</v>
      </c>
      <c s="35" t="s">
        <v>93</v>
      </c>
      <c s="6" t="s">
        <v>1221</v>
      </c>
      <c s="36" t="s">
        <v>95</v>
      </c>
      <c s="37">
        <v>100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96</v>
      </c>
      <c>
        <f>(M64*21)/100</f>
      </c>
      <c t="s">
        <v>28</v>
      </c>
    </row>
    <row r="65" spans="1:5" ht="12.75">
      <c r="A65" s="35" t="s">
        <v>57</v>
      </c>
      <c r="E65" s="39" t="s">
        <v>1123</v>
      </c>
    </row>
    <row r="66" spans="1:5" ht="12.75">
      <c r="A66" s="35" t="s">
        <v>59</v>
      </c>
      <c r="E66" s="40" t="s">
        <v>1301</v>
      </c>
    </row>
    <row r="67" spans="1:5" ht="12.75">
      <c r="A67" t="s">
        <v>61</v>
      </c>
      <c r="E67" s="39" t="s">
        <v>1138</v>
      </c>
    </row>
    <row r="68" spans="1:16" ht="12.75">
      <c r="A68" t="s">
        <v>50</v>
      </c>
      <c s="34" t="s">
        <v>131</v>
      </c>
      <c s="34" t="s">
        <v>1249</v>
      </c>
      <c s="35" t="s">
        <v>93</v>
      </c>
      <c s="6" t="s">
        <v>1250</v>
      </c>
      <c s="36" t="s">
        <v>134</v>
      </c>
      <c s="37">
        <v>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96</v>
      </c>
      <c>
        <f>(M68*21)/100</f>
      </c>
      <c t="s">
        <v>28</v>
      </c>
    </row>
    <row r="69" spans="1:5" ht="12.75">
      <c r="A69" s="35" t="s">
        <v>57</v>
      </c>
      <c r="E69" s="39" t="s">
        <v>1123</v>
      </c>
    </row>
    <row r="70" spans="1:5" ht="12.75">
      <c r="A70" s="35" t="s">
        <v>59</v>
      </c>
      <c r="E70" s="40" t="s">
        <v>1304</v>
      </c>
    </row>
    <row r="71" spans="1:5" ht="12.75">
      <c r="A71" t="s">
        <v>61</v>
      </c>
      <c r="E71" s="39" t="s">
        <v>1138</v>
      </c>
    </row>
    <row r="72" spans="1:16" ht="25.5">
      <c r="A72" t="s">
        <v>50</v>
      </c>
      <c s="34" t="s">
        <v>137</v>
      </c>
      <c s="34" t="s">
        <v>1252</v>
      </c>
      <c s="35" t="s">
        <v>93</v>
      </c>
      <c s="6" t="s">
        <v>1253</v>
      </c>
      <c s="36" t="s">
        <v>1254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96</v>
      </c>
      <c>
        <f>(M72*21)/100</f>
      </c>
      <c t="s">
        <v>28</v>
      </c>
    </row>
    <row r="73" spans="1:5" ht="12.75">
      <c r="A73" s="35" t="s">
        <v>57</v>
      </c>
      <c r="E73" s="39" t="s">
        <v>1123</v>
      </c>
    </row>
    <row r="74" spans="1:5" ht="12.75">
      <c r="A74" s="35" t="s">
        <v>59</v>
      </c>
      <c r="E74" s="40" t="s">
        <v>1255</v>
      </c>
    </row>
    <row r="75" spans="1:5" ht="12.75">
      <c r="A75" t="s">
        <v>61</v>
      </c>
      <c r="E75" s="39" t="s">
        <v>1138</v>
      </c>
    </row>
    <row r="76" spans="1:16" ht="12.75">
      <c r="A76" t="s">
        <v>50</v>
      </c>
      <c s="34" t="s">
        <v>142</v>
      </c>
      <c s="34" t="s">
        <v>1256</v>
      </c>
      <c s="35" t="s">
        <v>93</v>
      </c>
      <c s="6" t="s">
        <v>1257</v>
      </c>
      <c s="36" t="s">
        <v>1258</v>
      </c>
      <c s="37">
        <v>32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96</v>
      </c>
      <c>
        <f>(M76*21)/100</f>
      </c>
      <c t="s">
        <v>28</v>
      </c>
    </row>
    <row r="77" spans="1:5" ht="12.75">
      <c r="A77" s="35" t="s">
        <v>57</v>
      </c>
      <c r="E77" s="39" t="s">
        <v>1123</v>
      </c>
    </row>
    <row r="78" spans="1:5" ht="25.5">
      <c r="A78" s="35" t="s">
        <v>59</v>
      </c>
      <c r="E78" s="40" t="s">
        <v>1305</v>
      </c>
    </row>
    <row r="79" spans="1:5" ht="12.75">
      <c r="A79" t="s">
        <v>61</v>
      </c>
      <c r="E79" s="39" t="s">
        <v>1138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1116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1116</v>
      </c>
      <c r="E4" s="26" t="s">
        <v>1117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COUNTIFS(L8:L44,"=0",A8:A44,"P")+COUNTIFS(L8:L44,"",A8:A44,"P")+SUM(Q8:Q44)</f>
      </c>
    </row>
    <row r="8" spans="1:13" ht="12.75">
      <c r="A8" t="s">
        <v>45</v>
      </c>
      <c r="C8" s="28" t="s">
        <v>1308</v>
      </c>
      <c r="E8" s="30" t="s">
        <v>1307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1121</v>
      </c>
      <c s="35" t="s">
        <v>93</v>
      </c>
      <c s="6" t="s">
        <v>1122</v>
      </c>
      <c s="36" t="s">
        <v>380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28</v>
      </c>
    </row>
    <row r="11" spans="1:5" ht="12.75">
      <c r="A11" s="35" t="s">
        <v>57</v>
      </c>
      <c r="E11" s="39" t="s">
        <v>1123</v>
      </c>
    </row>
    <row r="12" spans="1:5" ht="12.75">
      <c r="A12" s="35" t="s">
        <v>59</v>
      </c>
      <c r="E12" s="40" t="s">
        <v>1263</v>
      </c>
    </row>
    <row r="13" spans="1:5" ht="12.75">
      <c r="A13" t="s">
        <v>61</v>
      </c>
      <c r="E13" s="39" t="s">
        <v>882</v>
      </c>
    </row>
    <row r="14" spans="1:13" ht="12.75">
      <c r="A14" t="s">
        <v>47</v>
      </c>
      <c r="C14" s="31" t="s">
        <v>51</v>
      </c>
      <c r="E14" s="33" t="s">
        <v>90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28</v>
      </c>
      <c s="34" t="s">
        <v>1127</v>
      </c>
      <c s="35" t="s">
        <v>93</v>
      </c>
      <c s="6" t="s">
        <v>1128</v>
      </c>
      <c s="36" t="s">
        <v>103</v>
      </c>
      <c s="37">
        <v>2.8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96</v>
      </c>
      <c>
        <f>(M15*21)/100</f>
      </c>
      <c t="s">
        <v>28</v>
      </c>
    </row>
    <row r="16" spans="1:5" ht="12.75">
      <c r="A16" s="35" t="s">
        <v>57</v>
      </c>
      <c r="E16" s="39" t="s">
        <v>1309</v>
      </c>
    </row>
    <row r="17" spans="1:5" ht="12.75">
      <c r="A17" s="35" t="s">
        <v>59</v>
      </c>
      <c r="E17" s="40" t="s">
        <v>1266</v>
      </c>
    </row>
    <row r="18" spans="1:5" ht="318.75">
      <c r="A18" t="s">
        <v>61</v>
      </c>
      <c r="E18" s="39" t="s">
        <v>436</v>
      </c>
    </row>
    <row r="19" spans="1:16" ht="12.75">
      <c r="A19" t="s">
        <v>50</v>
      </c>
      <c s="34" t="s">
        <v>26</v>
      </c>
      <c s="34" t="s">
        <v>1130</v>
      </c>
      <c s="35" t="s">
        <v>93</v>
      </c>
      <c s="6" t="s">
        <v>1131</v>
      </c>
      <c s="36" t="s">
        <v>103</v>
      </c>
      <c s="37">
        <v>2.8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96</v>
      </c>
      <c>
        <f>(M19*21)/100</f>
      </c>
      <c t="s">
        <v>28</v>
      </c>
    </row>
    <row r="20" spans="1:5" ht="12.75">
      <c r="A20" s="35" t="s">
        <v>57</v>
      </c>
      <c r="E20" s="39" t="s">
        <v>1123</v>
      </c>
    </row>
    <row r="21" spans="1:5" ht="12.75">
      <c r="A21" s="35" t="s">
        <v>59</v>
      </c>
      <c r="E21" s="40" t="s">
        <v>1266</v>
      </c>
    </row>
    <row r="22" spans="1:5" ht="12.75">
      <c r="A22" t="s">
        <v>61</v>
      </c>
      <c r="E22" s="39" t="s">
        <v>1138</v>
      </c>
    </row>
    <row r="23" spans="1:13" ht="12.75">
      <c r="A23" t="s">
        <v>47</v>
      </c>
      <c r="C23" s="31" t="s">
        <v>85</v>
      </c>
      <c r="E23" s="33" t="s">
        <v>1133</v>
      </c>
      <c r="J23" s="32">
        <f>0</f>
      </c>
      <c s="32">
        <f>0</f>
      </c>
      <c s="32">
        <f>0+L24+L28+L32+L36+L40+L44</f>
      </c>
      <c s="32">
        <f>0+M24+M28+M32+M36+M40+M44</f>
      </c>
    </row>
    <row r="24" spans="1:16" ht="12.75">
      <c r="A24" t="s">
        <v>50</v>
      </c>
      <c s="34" t="s">
        <v>71</v>
      </c>
      <c s="34" t="s">
        <v>1176</v>
      </c>
      <c s="35" t="s">
        <v>93</v>
      </c>
      <c s="6" t="s">
        <v>1177</v>
      </c>
      <c s="36" t="s">
        <v>134</v>
      </c>
      <c s="37">
        <v>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96</v>
      </c>
      <c>
        <f>(M24*21)/100</f>
      </c>
      <c t="s">
        <v>28</v>
      </c>
    </row>
    <row r="25" spans="1:5" ht="12.75">
      <c r="A25" s="35" t="s">
        <v>57</v>
      </c>
      <c r="E25" s="39" t="s">
        <v>1268</v>
      </c>
    </row>
    <row r="26" spans="1:5" ht="12.75">
      <c r="A26" s="35" t="s">
        <v>59</v>
      </c>
      <c r="E26" s="40" t="s">
        <v>1237</v>
      </c>
    </row>
    <row r="27" spans="1:5" ht="12.75">
      <c r="A27" t="s">
        <v>61</v>
      </c>
      <c r="E27" s="39" t="s">
        <v>1138</v>
      </c>
    </row>
    <row r="28" spans="1:16" ht="12.75">
      <c r="A28" t="s">
        <v>50</v>
      </c>
      <c s="34" t="s">
        <v>76</v>
      </c>
      <c s="34" t="s">
        <v>1273</v>
      </c>
      <c s="35" t="s">
        <v>93</v>
      </c>
      <c s="6" t="s">
        <v>1274</v>
      </c>
      <c s="36" t="s">
        <v>1271</v>
      </c>
      <c s="37">
        <v>0.3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96</v>
      </c>
      <c>
        <f>(M28*21)/100</f>
      </c>
      <c t="s">
        <v>28</v>
      </c>
    </row>
    <row r="29" spans="1:5" ht="12.75">
      <c r="A29" s="35" t="s">
        <v>57</v>
      </c>
      <c r="E29" s="39" t="s">
        <v>1123</v>
      </c>
    </row>
    <row r="30" spans="1:5" ht="12.75">
      <c r="A30" s="35" t="s">
        <v>59</v>
      </c>
      <c r="E30" s="40" t="s">
        <v>1310</v>
      </c>
    </row>
    <row r="31" spans="1:5" ht="12.75">
      <c r="A31" t="s">
        <v>61</v>
      </c>
      <c r="E31" s="39" t="s">
        <v>1138</v>
      </c>
    </row>
    <row r="32" spans="1:16" ht="12.75">
      <c r="A32" t="s">
        <v>50</v>
      </c>
      <c s="34" t="s">
        <v>27</v>
      </c>
      <c s="34" t="s">
        <v>1311</v>
      </c>
      <c s="35" t="s">
        <v>93</v>
      </c>
      <c s="6" t="s">
        <v>1312</v>
      </c>
      <c s="36" t="s">
        <v>1271</v>
      </c>
      <c s="37">
        <v>0.3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96</v>
      </c>
      <c>
        <f>(M32*21)/100</f>
      </c>
      <c t="s">
        <v>28</v>
      </c>
    </row>
    <row r="33" spans="1:5" ht="12.75">
      <c r="A33" s="35" t="s">
        <v>57</v>
      </c>
      <c r="E33" s="39" t="s">
        <v>1123</v>
      </c>
    </row>
    <row r="34" spans="1:5" ht="12.75">
      <c r="A34" s="35" t="s">
        <v>59</v>
      </c>
      <c r="E34" s="40" t="s">
        <v>1310</v>
      </c>
    </row>
    <row r="35" spans="1:5" ht="12.75">
      <c r="A35" t="s">
        <v>61</v>
      </c>
      <c r="E35" s="39" t="s">
        <v>1138</v>
      </c>
    </row>
    <row r="36" spans="1:16" ht="12.75">
      <c r="A36" t="s">
        <v>50</v>
      </c>
      <c s="34" t="s">
        <v>85</v>
      </c>
      <c s="34" t="s">
        <v>1275</v>
      </c>
      <c s="35" t="s">
        <v>93</v>
      </c>
      <c s="6" t="s">
        <v>1276</v>
      </c>
      <c s="36" t="s">
        <v>1277</v>
      </c>
      <c s="37">
        <v>16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96</v>
      </c>
      <c>
        <f>(M36*21)/100</f>
      </c>
      <c t="s">
        <v>28</v>
      </c>
    </row>
    <row r="37" spans="1:5" ht="12.75">
      <c r="A37" s="35" t="s">
        <v>57</v>
      </c>
      <c r="E37" s="39" t="s">
        <v>1123</v>
      </c>
    </row>
    <row r="38" spans="1:5" ht="12.75">
      <c r="A38" s="35" t="s">
        <v>59</v>
      </c>
      <c r="E38" s="40" t="s">
        <v>1278</v>
      </c>
    </row>
    <row r="39" spans="1:5" ht="12.75">
      <c r="A39" t="s">
        <v>61</v>
      </c>
      <c r="E39" s="39" t="s">
        <v>1138</v>
      </c>
    </row>
    <row r="40" spans="1:16" ht="12.75">
      <c r="A40" t="s">
        <v>50</v>
      </c>
      <c s="34" t="s">
        <v>91</v>
      </c>
      <c s="34" t="s">
        <v>1279</v>
      </c>
      <c s="35" t="s">
        <v>93</v>
      </c>
      <c s="6" t="s">
        <v>1280</v>
      </c>
      <c s="36" t="s">
        <v>134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96</v>
      </c>
      <c>
        <f>(M40*21)/100</f>
      </c>
      <c t="s">
        <v>28</v>
      </c>
    </row>
    <row r="41" spans="1:5" ht="12.75">
      <c r="A41" s="35" t="s">
        <v>57</v>
      </c>
      <c r="E41" s="39" t="s">
        <v>1123</v>
      </c>
    </row>
    <row r="42" spans="1:5" ht="12.75">
      <c r="A42" s="35" t="s">
        <v>59</v>
      </c>
      <c r="E42" s="40" t="s">
        <v>1281</v>
      </c>
    </row>
    <row r="43" spans="1:5" ht="12.75">
      <c r="A43" t="s">
        <v>61</v>
      </c>
      <c r="E43" s="39" t="s">
        <v>1138</v>
      </c>
    </row>
    <row r="44" spans="1:16" ht="12.75">
      <c r="A44" t="s">
        <v>50</v>
      </c>
      <c s="34" t="s">
        <v>100</v>
      </c>
      <c s="34" t="s">
        <v>1282</v>
      </c>
      <c s="35" t="s">
        <v>93</v>
      </c>
      <c s="6" t="s">
        <v>1283</v>
      </c>
      <c s="36" t="s">
        <v>134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96</v>
      </c>
      <c>
        <f>(M44*21)/100</f>
      </c>
      <c t="s">
        <v>28</v>
      </c>
    </row>
    <row r="45" spans="1:5" ht="12.75">
      <c r="A45" s="35" t="s">
        <v>57</v>
      </c>
      <c r="E45" s="39" t="s">
        <v>1123</v>
      </c>
    </row>
    <row r="46" spans="1:5" ht="12.75">
      <c r="A46" s="35" t="s">
        <v>59</v>
      </c>
      <c r="E46" s="40" t="s">
        <v>1313</v>
      </c>
    </row>
    <row r="47" spans="1:5" ht="12.75">
      <c r="A47" t="s">
        <v>61</v>
      </c>
      <c r="E47" s="39" t="s">
        <v>1138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1314</v>
      </c>
      <c s="41">
        <f>Rekapitulace!C27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1314</v>
      </c>
      <c r="E4" s="26" t="s">
        <v>1315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COUNTIFS(L8:L214,"=0",A8:A214,"P")+COUNTIFS(L8:L214,"",A8:A214,"P")+SUM(Q8:Q214)</f>
      </c>
    </row>
    <row r="8" spans="1:13" ht="12.75">
      <c r="A8" t="s">
        <v>45</v>
      </c>
      <c r="C8" s="28" t="s">
        <v>1318</v>
      </c>
      <c r="E8" s="30" t="s">
        <v>1317</v>
      </c>
      <c r="J8" s="29">
        <f>0+J9+J26+J79+J104+J121+J142+J155+J164+J189</f>
      </c>
      <c s="29">
        <f>0+K9+K26+K79+K104+K121+K142+K155+K164+K189</f>
      </c>
      <c s="29">
        <f>0+L9+L26+L79+L104+L121+L142+L155+L164+L189</f>
      </c>
      <c s="29">
        <f>0+M9+M26+M79+M104+M121+M142+M155+M164+M189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51</v>
      </c>
      <c s="34" t="s">
        <v>1319</v>
      </c>
      <c s="35" t="s">
        <v>93</v>
      </c>
      <c s="6" t="s">
        <v>1320</v>
      </c>
      <c s="36" t="s">
        <v>380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28</v>
      </c>
    </row>
    <row r="11" spans="1:5" ht="12.75">
      <c r="A11" s="35" t="s">
        <v>57</v>
      </c>
      <c r="E11" s="39" t="s">
        <v>93</v>
      </c>
    </row>
    <row r="12" spans="1:5" ht="12.75">
      <c r="A12" s="35" t="s">
        <v>59</v>
      </c>
      <c r="E12" s="40" t="s">
        <v>93</v>
      </c>
    </row>
    <row r="13" spans="1:5" ht="12.75">
      <c r="A13" t="s">
        <v>61</v>
      </c>
      <c r="E13" s="39" t="s">
        <v>93</v>
      </c>
    </row>
    <row r="14" spans="1:16" ht="12.75">
      <c r="A14" t="s">
        <v>50</v>
      </c>
      <c s="34" t="s">
        <v>28</v>
      </c>
      <c s="34" t="s">
        <v>1321</v>
      </c>
      <c s="35" t="s">
        <v>93</v>
      </c>
      <c s="6" t="s">
        <v>1322</v>
      </c>
      <c s="36" t="s">
        <v>380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28</v>
      </c>
    </row>
    <row r="15" spans="1:5" ht="12.75">
      <c r="A15" s="35" t="s">
        <v>57</v>
      </c>
      <c r="E15" s="39" t="s">
        <v>1323</v>
      </c>
    </row>
    <row r="16" spans="1:5" ht="12.75">
      <c r="A16" s="35" t="s">
        <v>59</v>
      </c>
      <c r="E16" s="40" t="s">
        <v>93</v>
      </c>
    </row>
    <row r="17" spans="1:5" ht="12.75">
      <c r="A17" t="s">
        <v>61</v>
      </c>
      <c r="E17" s="39" t="s">
        <v>93</v>
      </c>
    </row>
    <row r="18" spans="1:16" ht="25.5">
      <c r="A18" t="s">
        <v>50</v>
      </c>
      <c s="34" t="s">
        <v>26</v>
      </c>
      <c s="34" t="s">
        <v>52</v>
      </c>
      <c s="35" t="s">
        <v>53</v>
      </c>
      <c s="6" t="s">
        <v>412</v>
      </c>
      <c s="36" t="s">
        <v>55</v>
      </c>
      <c s="37">
        <v>701.48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1324</v>
      </c>
    </row>
    <row r="20" spans="1:5" ht="38.25">
      <c r="A20" s="35" t="s">
        <v>59</v>
      </c>
      <c r="E20" s="40" t="s">
        <v>1325</v>
      </c>
    </row>
    <row r="21" spans="1:5" ht="153">
      <c r="A21" t="s">
        <v>61</v>
      </c>
      <c r="E21" s="39" t="s">
        <v>62</v>
      </c>
    </row>
    <row r="22" spans="1:16" ht="12.75">
      <c r="A22" t="s">
        <v>50</v>
      </c>
      <c s="34" t="s">
        <v>71</v>
      </c>
      <c s="34" t="s">
        <v>1326</v>
      </c>
      <c s="35" t="s">
        <v>93</v>
      </c>
      <c s="6" t="s">
        <v>1327</v>
      </c>
      <c s="36" t="s">
        <v>380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(M22*0)/100</f>
      </c>
      <c t="s">
        <v>48</v>
      </c>
    </row>
    <row r="23" spans="1:5" ht="89.25">
      <c r="A23" s="35" t="s">
        <v>57</v>
      </c>
      <c r="E23" s="39" t="s">
        <v>1328</v>
      </c>
    </row>
    <row r="24" spans="1:5" ht="12.75">
      <c r="A24" s="35" t="s">
        <v>59</v>
      </c>
      <c r="E24" s="40" t="s">
        <v>93</v>
      </c>
    </row>
    <row r="25" spans="1:5" ht="51">
      <c r="A25" t="s">
        <v>61</v>
      </c>
      <c r="E25" s="39" t="s">
        <v>1329</v>
      </c>
    </row>
    <row r="26" spans="1:13" ht="12.75">
      <c r="A26" t="s">
        <v>47</v>
      </c>
      <c r="C26" s="31" t="s">
        <v>51</v>
      </c>
      <c r="E26" s="33" t="s">
        <v>90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50</v>
      </c>
      <c s="34" t="s">
        <v>76</v>
      </c>
      <c s="34" t="s">
        <v>756</v>
      </c>
      <c s="35" t="s">
        <v>93</v>
      </c>
      <c s="6" t="s">
        <v>757</v>
      </c>
      <c s="36" t="s">
        <v>336</v>
      </c>
      <c s="37">
        <v>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96</v>
      </c>
      <c>
        <f>(M27*21)/100</f>
      </c>
      <c t="s">
        <v>28</v>
      </c>
    </row>
    <row r="28" spans="1:5" ht="12.75">
      <c r="A28" s="35" t="s">
        <v>57</v>
      </c>
      <c r="E28" s="39" t="s">
        <v>1330</v>
      </c>
    </row>
    <row r="29" spans="1:5" ht="12.75">
      <c r="A29" s="35" t="s">
        <v>59</v>
      </c>
      <c r="E29" s="40" t="s">
        <v>93</v>
      </c>
    </row>
    <row r="30" spans="1:5" ht="38.25">
      <c r="A30" t="s">
        <v>61</v>
      </c>
      <c r="E30" s="39" t="s">
        <v>759</v>
      </c>
    </row>
    <row r="31" spans="1:16" ht="12.75">
      <c r="A31" t="s">
        <v>50</v>
      </c>
      <c s="34" t="s">
        <v>27</v>
      </c>
      <c s="34" t="s">
        <v>902</v>
      </c>
      <c s="35" t="s">
        <v>93</v>
      </c>
      <c s="6" t="s">
        <v>903</v>
      </c>
      <c s="36" t="s">
        <v>103</v>
      </c>
      <c s="37">
        <v>17.488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96</v>
      </c>
      <c>
        <f>(M31*21)/100</f>
      </c>
      <c t="s">
        <v>28</v>
      </c>
    </row>
    <row r="32" spans="1:5" ht="12.75">
      <c r="A32" s="35" t="s">
        <v>57</v>
      </c>
      <c r="E32" s="39" t="s">
        <v>1331</v>
      </c>
    </row>
    <row r="33" spans="1:5" ht="12.75">
      <c r="A33" s="35" t="s">
        <v>59</v>
      </c>
      <c r="E33" s="40" t="s">
        <v>1332</v>
      </c>
    </row>
    <row r="34" spans="1:5" ht="38.25">
      <c r="A34" t="s">
        <v>61</v>
      </c>
      <c r="E34" s="39" t="s">
        <v>905</v>
      </c>
    </row>
    <row r="35" spans="1:16" ht="12.75">
      <c r="A35" t="s">
        <v>50</v>
      </c>
      <c s="34" t="s">
        <v>85</v>
      </c>
      <c s="34" t="s">
        <v>1333</v>
      </c>
      <c s="35" t="s">
        <v>93</v>
      </c>
      <c s="6" t="s">
        <v>1334</v>
      </c>
      <c s="36" t="s">
        <v>103</v>
      </c>
      <c s="37">
        <v>3.57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96</v>
      </c>
      <c>
        <f>(M35*21)/100</f>
      </c>
      <c t="s">
        <v>28</v>
      </c>
    </row>
    <row r="36" spans="1:5" ht="12.75">
      <c r="A36" s="35" t="s">
        <v>57</v>
      </c>
      <c r="E36" s="39" t="s">
        <v>1335</v>
      </c>
    </row>
    <row r="37" spans="1:5" ht="12.75">
      <c r="A37" s="35" t="s">
        <v>59</v>
      </c>
      <c r="E37" s="40" t="s">
        <v>93</v>
      </c>
    </row>
    <row r="38" spans="1:5" ht="369.75">
      <c r="A38" t="s">
        <v>61</v>
      </c>
      <c r="E38" s="39" t="s">
        <v>1336</v>
      </c>
    </row>
    <row r="39" spans="1:16" ht="12.75">
      <c r="A39" t="s">
        <v>50</v>
      </c>
      <c s="34" t="s">
        <v>91</v>
      </c>
      <c s="34" t="s">
        <v>325</v>
      </c>
      <c s="35" t="s">
        <v>93</v>
      </c>
      <c s="6" t="s">
        <v>326</v>
      </c>
      <c s="36" t="s">
        <v>103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96</v>
      </c>
      <c>
        <f>(M39*21)/100</f>
      </c>
      <c t="s">
        <v>28</v>
      </c>
    </row>
    <row r="40" spans="1:5" ht="12.75">
      <c r="A40" s="35" t="s">
        <v>57</v>
      </c>
      <c r="E40" s="39" t="s">
        <v>1337</v>
      </c>
    </row>
    <row r="41" spans="1:5" ht="12.75">
      <c r="A41" s="35" t="s">
        <v>59</v>
      </c>
      <c r="E41" s="40" t="s">
        <v>93</v>
      </c>
    </row>
    <row r="42" spans="1:5" ht="12.75">
      <c r="A42" t="s">
        <v>61</v>
      </c>
      <c r="E42" s="39" t="s">
        <v>93</v>
      </c>
    </row>
    <row r="43" spans="1:16" ht="12.75">
      <c r="A43" t="s">
        <v>50</v>
      </c>
      <c s="34" t="s">
        <v>100</v>
      </c>
      <c s="34" t="s">
        <v>1338</v>
      </c>
      <c s="35" t="s">
        <v>93</v>
      </c>
      <c s="6" t="s">
        <v>1339</v>
      </c>
      <c s="36" t="s">
        <v>95</v>
      </c>
      <c s="37">
        <v>160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96</v>
      </c>
      <c>
        <f>(M43*0)/100</f>
      </c>
      <c t="s">
        <v>48</v>
      </c>
    </row>
    <row r="44" spans="1:5" ht="63.75">
      <c r="A44" s="35" t="s">
        <v>57</v>
      </c>
      <c r="E44" s="39" t="s">
        <v>1340</v>
      </c>
    </row>
    <row r="45" spans="1:5" ht="12.75">
      <c r="A45" s="35" t="s">
        <v>59</v>
      </c>
      <c r="E45" s="40" t="s">
        <v>93</v>
      </c>
    </row>
    <row r="46" spans="1:5" ht="89.25">
      <c r="A46" t="s">
        <v>61</v>
      </c>
      <c r="E46" s="39" t="s">
        <v>1341</v>
      </c>
    </row>
    <row r="47" spans="1:16" ht="12.75">
      <c r="A47" t="s">
        <v>50</v>
      </c>
      <c s="34" t="s">
        <v>106</v>
      </c>
      <c s="34" t="s">
        <v>1342</v>
      </c>
      <c s="35" t="s">
        <v>93</v>
      </c>
      <c s="6" t="s">
        <v>1343</v>
      </c>
      <c s="36" t="s">
        <v>103</v>
      </c>
      <c s="37">
        <v>23.606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96</v>
      </c>
      <c>
        <f>(M47*21)/100</f>
      </c>
      <c t="s">
        <v>28</v>
      </c>
    </row>
    <row r="48" spans="1:5" ht="25.5">
      <c r="A48" s="35" t="s">
        <v>57</v>
      </c>
      <c r="E48" s="39" t="s">
        <v>1344</v>
      </c>
    </row>
    <row r="49" spans="1:5" ht="12.75">
      <c r="A49" s="35" t="s">
        <v>59</v>
      </c>
      <c r="E49" s="40" t="s">
        <v>1345</v>
      </c>
    </row>
    <row r="50" spans="1:5" ht="318.75">
      <c r="A50" t="s">
        <v>61</v>
      </c>
      <c r="E50" s="39" t="s">
        <v>1346</v>
      </c>
    </row>
    <row r="51" spans="1:16" ht="12.75">
      <c r="A51" t="s">
        <v>50</v>
      </c>
      <c s="34" t="s">
        <v>110</v>
      </c>
      <c s="34" t="s">
        <v>1127</v>
      </c>
      <c s="35" t="s">
        <v>93</v>
      </c>
      <c s="6" t="s">
        <v>1128</v>
      </c>
      <c s="36" t="s">
        <v>103</v>
      </c>
      <c s="37">
        <v>71.569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96</v>
      </c>
      <c>
        <f>(M51*21)/100</f>
      </c>
      <c t="s">
        <v>28</v>
      </c>
    </row>
    <row r="52" spans="1:5" ht="25.5">
      <c r="A52" s="35" t="s">
        <v>57</v>
      </c>
      <c r="E52" s="39" t="s">
        <v>1347</v>
      </c>
    </row>
    <row r="53" spans="1:5" ht="12.75">
      <c r="A53" s="35" t="s">
        <v>59</v>
      </c>
      <c r="E53" s="40" t="s">
        <v>1348</v>
      </c>
    </row>
    <row r="54" spans="1:5" ht="318.75">
      <c r="A54" t="s">
        <v>61</v>
      </c>
      <c r="E54" s="39" t="s">
        <v>436</v>
      </c>
    </row>
    <row r="55" spans="1:16" ht="12.75">
      <c r="A55" t="s">
        <v>50</v>
      </c>
      <c s="34" t="s">
        <v>115</v>
      </c>
      <c s="34" t="s">
        <v>1349</v>
      </c>
      <c s="35" t="s">
        <v>93</v>
      </c>
      <c s="6" t="s">
        <v>1350</v>
      </c>
      <c s="36" t="s">
        <v>103</v>
      </c>
      <c s="37">
        <v>184.878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96</v>
      </c>
      <c>
        <f>(M55*21)/100</f>
      </c>
      <c t="s">
        <v>28</v>
      </c>
    </row>
    <row r="56" spans="1:5" ht="25.5">
      <c r="A56" s="35" t="s">
        <v>57</v>
      </c>
      <c r="E56" s="39" t="s">
        <v>1351</v>
      </c>
    </row>
    <row r="57" spans="1:5" ht="12.75">
      <c r="A57" s="35" t="s">
        <v>59</v>
      </c>
      <c r="E57" s="40" t="s">
        <v>1352</v>
      </c>
    </row>
    <row r="58" spans="1:5" ht="12.75">
      <c r="A58" t="s">
        <v>61</v>
      </c>
      <c r="E58" s="39" t="s">
        <v>93</v>
      </c>
    </row>
    <row r="59" spans="1:16" ht="12.75">
      <c r="A59" t="s">
        <v>50</v>
      </c>
      <c s="34" t="s">
        <v>120</v>
      </c>
      <c s="34" t="s">
        <v>1130</v>
      </c>
      <c s="35" t="s">
        <v>93</v>
      </c>
      <c s="6" t="s">
        <v>1131</v>
      </c>
      <c s="36" t="s">
        <v>103</v>
      </c>
      <c s="37">
        <v>35.808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96</v>
      </c>
      <c>
        <f>(M59*21)/100</f>
      </c>
      <c t="s">
        <v>28</v>
      </c>
    </row>
    <row r="60" spans="1:5" ht="38.25">
      <c r="A60" s="35" t="s">
        <v>57</v>
      </c>
      <c r="E60" s="39" t="s">
        <v>1353</v>
      </c>
    </row>
    <row r="61" spans="1:5" ht="12.75">
      <c r="A61" s="35" t="s">
        <v>59</v>
      </c>
      <c r="E61" s="40" t="s">
        <v>1354</v>
      </c>
    </row>
    <row r="62" spans="1:5" ht="12.75">
      <c r="A62" t="s">
        <v>61</v>
      </c>
      <c r="E62" s="39" t="s">
        <v>93</v>
      </c>
    </row>
    <row r="63" spans="1:16" ht="12.75">
      <c r="A63" t="s">
        <v>50</v>
      </c>
      <c s="34" t="s">
        <v>125</v>
      </c>
      <c s="34" t="s">
        <v>1355</v>
      </c>
      <c s="35" t="s">
        <v>93</v>
      </c>
      <c s="6" t="s">
        <v>1356</v>
      </c>
      <c s="36" t="s">
        <v>103</v>
      </c>
      <c s="37">
        <v>35.568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96</v>
      </c>
      <c>
        <f>(M63*21)/100</f>
      </c>
      <c t="s">
        <v>28</v>
      </c>
    </row>
    <row r="64" spans="1:5" ht="51">
      <c r="A64" s="35" t="s">
        <v>57</v>
      </c>
      <c r="E64" s="39" t="s">
        <v>1357</v>
      </c>
    </row>
    <row r="65" spans="1:5" ht="12.75">
      <c r="A65" s="35" t="s">
        <v>59</v>
      </c>
      <c r="E65" s="40" t="s">
        <v>1358</v>
      </c>
    </row>
    <row r="66" spans="1:5" ht="12.75">
      <c r="A66" t="s">
        <v>61</v>
      </c>
      <c r="E66" s="39" t="s">
        <v>93</v>
      </c>
    </row>
    <row r="67" spans="1:16" ht="12.75">
      <c r="A67" t="s">
        <v>50</v>
      </c>
      <c s="34" t="s">
        <v>131</v>
      </c>
      <c s="34" t="s">
        <v>1359</v>
      </c>
      <c s="35" t="s">
        <v>93</v>
      </c>
      <c s="6" t="s">
        <v>1360</v>
      </c>
      <c s="36" t="s">
        <v>336</v>
      </c>
      <c s="37">
        <v>87.44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96</v>
      </c>
      <c>
        <f>(M67*21)/100</f>
      </c>
      <c t="s">
        <v>28</v>
      </c>
    </row>
    <row r="68" spans="1:5" ht="12.75">
      <c r="A68" s="35" t="s">
        <v>57</v>
      </c>
      <c r="E68" s="39" t="s">
        <v>1361</v>
      </c>
    </row>
    <row r="69" spans="1:5" ht="12.75">
      <c r="A69" s="35" t="s">
        <v>59</v>
      </c>
      <c r="E69" s="40" t="s">
        <v>1362</v>
      </c>
    </row>
    <row r="70" spans="1:5" ht="12.75">
      <c r="A70" t="s">
        <v>61</v>
      </c>
      <c r="E70" s="39" t="s">
        <v>93</v>
      </c>
    </row>
    <row r="71" spans="1:16" ht="12.75">
      <c r="A71" t="s">
        <v>50</v>
      </c>
      <c s="34" t="s">
        <v>137</v>
      </c>
      <c s="34" t="s">
        <v>452</v>
      </c>
      <c s="35" t="s">
        <v>93</v>
      </c>
      <c s="6" t="s">
        <v>453</v>
      </c>
      <c s="36" t="s">
        <v>336</v>
      </c>
      <c s="37">
        <v>87.44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96</v>
      </c>
      <c>
        <f>(M71*21)/100</f>
      </c>
      <c t="s">
        <v>28</v>
      </c>
    </row>
    <row r="72" spans="1:5" ht="12.75">
      <c r="A72" s="35" t="s">
        <v>57</v>
      </c>
      <c r="E72" s="39" t="s">
        <v>1363</v>
      </c>
    </row>
    <row r="73" spans="1:5" ht="12.75">
      <c r="A73" s="35" t="s">
        <v>59</v>
      </c>
      <c r="E73" s="40" t="s">
        <v>93</v>
      </c>
    </row>
    <row r="74" spans="1:5" ht="12.75">
      <c r="A74" t="s">
        <v>61</v>
      </c>
      <c r="E74" s="39" t="s">
        <v>93</v>
      </c>
    </row>
    <row r="75" spans="1:16" ht="12.75">
      <c r="A75" t="s">
        <v>50</v>
      </c>
      <c s="34" t="s">
        <v>142</v>
      </c>
      <c s="34" t="s">
        <v>1364</v>
      </c>
      <c s="35" t="s">
        <v>93</v>
      </c>
      <c s="6" t="s">
        <v>1365</v>
      </c>
      <c s="36" t="s">
        <v>103</v>
      </c>
      <c s="37">
        <v>7.08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</v>
      </c>
      <c>
        <f>(M75*21)/100</f>
      </c>
      <c t="s">
        <v>28</v>
      </c>
    </row>
    <row r="76" spans="1:5" ht="38.25">
      <c r="A76" s="35" t="s">
        <v>57</v>
      </c>
      <c r="E76" s="39" t="s">
        <v>1366</v>
      </c>
    </row>
    <row r="77" spans="1:5" ht="12.75">
      <c r="A77" s="35" t="s">
        <v>59</v>
      </c>
      <c r="E77" s="40" t="s">
        <v>1367</v>
      </c>
    </row>
    <row r="78" spans="1:5" ht="12.75">
      <c r="A78" t="s">
        <v>61</v>
      </c>
      <c r="E78" s="39" t="s">
        <v>93</v>
      </c>
    </row>
    <row r="79" spans="1:13" ht="12.75">
      <c r="A79" t="s">
        <v>47</v>
      </c>
      <c r="C79" s="31" t="s">
        <v>28</v>
      </c>
      <c r="E79" s="33" t="s">
        <v>329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50</v>
      </c>
      <c s="34" t="s">
        <v>148</v>
      </c>
      <c s="34" t="s">
        <v>1368</v>
      </c>
      <c s="35" t="s">
        <v>93</v>
      </c>
      <c s="6" t="s">
        <v>1369</v>
      </c>
      <c s="36" t="s">
        <v>336</v>
      </c>
      <c s="37">
        <v>219.714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96</v>
      </c>
      <c>
        <f>(M80*21)/100</f>
      </c>
      <c t="s">
        <v>28</v>
      </c>
    </row>
    <row r="81" spans="1:5" ht="12.75">
      <c r="A81" s="35" t="s">
        <v>57</v>
      </c>
      <c r="E81" s="39" t="s">
        <v>1370</v>
      </c>
    </row>
    <row r="82" spans="1:5" ht="12.75">
      <c r="A82" s="35" t="s">
        <v>59</v>
      </c>
      <c r="E82" s="40" t="s">
        <v>1371</v>
      </c>
    </row>
    <row r="83" spans="1:5" ht="12.75">
      <c r="A83" t="s">
        <v>61</v>
      </c>
      <c r="E83" s="39" t="s">
        <v>93</v>
      </c>
    </row>
    <row r="84" spans="1:16" ht="12.75">
      <c r="A84" t="s">
        <v>50</v>
      </c>
      <c s="34" t="s">
        <v>153</v>
      </c>
      <c s="34" t="s">
        <v>1372</v>
      </c>
      <c s="35" t="s">
        <v>93</v>
      </c>
      <c s="6" t="s">
        <v>1373</v>
      </c>
      <c s="36" t="s">
        <v>103</v>
      </c>
      <c s="37">
        <v>1.3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96</v>
      </c>
      <c>
        <f>(M84*21)/100</f>
      </c>
      <c t="s">
        <v>28</v>
      </c>
    </row>
    <row r="85" spans="1:5" ht="25.5">
      <c r="A85" s="35" t="s">
        <v>57</v>
      </c>
      <c r="E85" s="39" t="s">
        <v>1374</v>
      </c>
    </row>
    <row r="86" spans="1:5" ht="12.75">
      <c r="A86" s="35" t="s">
        <v>59</v>
      </c>
      <c r="E86" s="40" t="s">
        <v>93</v>
      </c>
    </row>
    <row r="87" spans="1:5" ht="12.75">
      <c r="A87" t="s">
        <v>61</v>
      </c>
      <c r="E87" s="39" t="s">
        <v>93</v>
      </c>
    </row>
    <row r="88" spans="1:16" ht="12.75">
      <c r="A88" t="s">
        <v>50</v>
      </c>
      <c s="34" t="s">
        <v>158</v>
      </c>
      <c s="34" t="s">
        <v>1375</v>
      </c>
      <c s="35" t="s">
        <v>93</v>
      </c>
      <c s="6" t="s">
        <v>1376</v>
      </c>
      <c s="36" t="s">
        <v>103</v>
      </c>
      <c s="37">
        <v>2.903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96</v>
      </c>
      <c>
        <f>(M88*21)/100</f>
      </c>
      <c t="s">
        <v>28</v>
      </c>
    </row>
    <row r="89" spans="1:5" ht="12.75">
      <c r="A89" s="35" t="s">
        <v>57</v>
      </c>
      <c r="E89" s="39" t="s">
        <v>1377</v>
      </c>
    </row>
    <row r="90" spans="1:5" ht="12.75">
      <c r="A90" s="35" t="s">
        <v>59</v>
      </c>
      <c r="E90" s="40" t="s">
        <v>1378</v>
      </c>
    </row>
    <row r="91" spans="1:5" ht="12.75">
      <c r="A91" t="s">
        <v>61</v>
      </c>
      <c r="E91" s="39" t="s">
        <v>93</v>
      </c>
    </row>
    <row r="92" spans="1:16" ht="12.75">
      <c r="A92" t="s">
        <v>50</v>
      </c>
      <c s="34" t="s">
        <v>162</v>
      </c>
      <c s="34" t="s">
        <v>1379</v>
      </c>
      <c s="35" t="s">
        <v>93</v>
      </c>
      <c s="6" t="s">
        <v>1380</v>
      </c>
      <c s="36" t="s">
        <v>55</v>
      </c>
      <c s="37">
        <v>0.305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96</v>
      </c>
      <c>
        <f>(M92*21)/100</f>
      </c>
      <c t="s">
        <v>28</v>
      </c>
    </row>
    <row r="93" spans="1:5" ht="12.75">
      <c r="A93" s="35" t="s">
        <v>57</v>
      </c>
      <c r="E93" s="39" t="s">
        <v>1381</v>
      </c>
    </row>
    <row r="94" spans="1:5" ht="12.75">
      <c r="A94" s="35" t="s">
        <v>59</v>
      </c>
      <c r="E94" s="40" t="s">
        <v>1382</v>
      </c>
    </row>
    <row r="95" spans="1:5" ht="12.75">
      <c r="A95" t="s">
        <v>61</v>
      </c>
      <c r="E95" s="39" t="s">
        <v>93</v>
      </c>
    </row>
    <row r="96" spans="1:16" ht="12.75">
      <c r="A96" t="s">
        <v>50</v>
      </c>
      <c s="34" t="s">
        <v>166</v>
      </c>
      <c s="34" t="s">
        <v>1383</v>
      </c>
      <c s="35" t="s">
        <v>93</v>
      </c>
      <c s="6" t="s">
        <v>1384</v>
      </c>
      <c s="36" t="s">
        <v>336</v>
      </c>
      <c s="37">
        <v>149.9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</v>
      </c>
      <c>
        <f>(M96*21)/100</f>
      </c>
      <c t="s">
        <v>28</v>
      </c>
    </row>
    <row r="97" spans="1:5" ht="12.75">
      <c r="A97" s="35" t="s">
        <v>57</v>
      </c>
      <c r="E97" s="39" t="s">
        <v>1385</v>
      </c>
    </row>
    <row r="98" spans="1:5" ht="12.75">
      <c r="A98" s="35" t="s">
        <v>59</v>
      </c>
      <c r="E98" s="40" t="s">
        <v>1386</v>
      </c>
    </row>
    <row r="99" spans="1:5" ht="12.75">
      <c r="A99" t="s">
        <v>61</v>
      </c>
      <c r="E99" s="39" t="s">
        <v>93</v>
      </c>
    </row>
    <row r="100" spans="1:16" ht="12.75">
      <c r="A100" t="s">
        <v>50</v>
      </c>
      <c s="34" t="s">
        <v>170</v>
      </c>
      <c s="34" t="s">
        <v>1387</v>
      </c>
      <c s="35" t="s">
        <v>93</v>
      </c>
      <c s="6" t="s">
        <v>1388</v>
      </c>
      <c s="36" t="s">
        <v>134</v>
      </c>
      <c s="37">
        <v>45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</v>
      </c>
      <c>
        <f>(M100*21)/100</f>
      </c>
      <c t="s">
        <v>28</v>
      </c>
    </row>
    <row r="101" spans="1:5" ht="25.5">
      <c r="A101" s="35" t="s">
        <v>57</v>
      </c>
      <c r="E101" s="39" t="s">
        <v>1389</v>
      </c>
    </row>
    <row r="102" spans="1:5" ht="12.75">
      <c r="A102" s="35" t="s">
        <v>59</v>
      </c>
      <c r="E102" s="40" t="s">
        <v>1390</v>
      </c>
    </row>
    <row r="103" spans="1:5" ht="12.75">
      <c r="A103" t="s">
        <v>61</v>
      </c>
      <c r="E103" s="39" t="s">
        <v>93</v>
      </c>
    </row>
    <row r="104" spans="1:13" ht="12.75">
      <c r="A104" t="s">
        <v>47</v>
      </c>
      <c r="C104" s="31" t="s">
        <v>26</v>
      </c>
      <c r="E104" s="33" t="s">
        <v>499</v>
      </c>
      <c r="J104" s="32">
        <f>0</f>
      </c>
      <c s="32">
        <f>0</f>
      </c>
      <c s="32">
        <f>0+L105+L109+L113+L117</f>
      </c>
      <c s="32">
        <f>0+M105+M109+M113+M117</f>
      </c>
    </row>
    <row r="105" spans="1:16" ht="12.75">
      <c r="A105" t="s">
        <v>50</v>
      </c>
      <c s="34" t="s">
        <v>175</v>
      </c>
      <c s="34" t="s">
        <v>784</v>
      </c>
      <c s="35" t="s">
        <v>93</v>
      </c>
      <c s="6" t="s">
        <v>785</v>
      </c>
      <c s="36" t="s">
        <v>103</v>
      </c>
      <c s="37">
        <v>3.36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96</v>
      </c>
      <c>
        <f>(M105*21)/100</f>
      </c>
      <c t="s">
        <v>28</v>
      </c>
    </row>
    <row r="106" spans="1:5" ht="25.5">
      <c r="A106" s="35" t="s">
        <v>57</v>
      </c>
      <c r="E106" s="39" t="s">
        <v>1391</v>
      </c>
    </row>
    <row r="107" spans="1:5" ht="12.75">
      <c r="A107" s="35" t="s">
        <v>59</v>
      </c>
      <c r="E107" s="40" t="s">
        <v>1392</v>
      </c>
    </row>
    <row r="108" spans="1:5" ht="12.75">
      <c r="A108" t="s">
        <v>61</v>
      </c>
      <c r="E108" s="39" t="s">
        <v>93</v>
      </c>
    </row>
    <row r="109" spans="1:16" ht="12.75">
      <c r="A109" t="s">
        <v>50</v>
      </c>
      <c s="34" t="s">
        <v>180</v>
      </c>
      <c s="34" t="s">
        <v>1393</v>
      </c>
      <c s="35" t="s">
        <v>93</v>
      </c>
      <c s="6" t="s">
        <v>1394</v>
      </c>
      <c s="36" t="s">
        <v>103</v>
      </c>
      <c s="37">
        <v>10.263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</v>
      </c>
      <c>
        <f>(M109*21)/100</f>
      </c>
      <c t="s">
        <v>28</v>
      </c>
    </row>
    <row r="110" spans="1:5" ht="38.25">
      <c r="A110" s="35" t="s">
        <v>57</v>
      </c>
      <c r="E110" s="39" t="s">
        <v>1395</v>
      </c>
    </row>
    <row r="111" spans="1:5" ht="12.75">
      <c r="A111" s="35" t="s">
        <v>59</v>
      </c>
      <c r="E111" s="40" t="s">
        <v>1396</v>
      </c>
    </row>
    <row r="112" spans="1:5" ht="12.75">
      <c r="A112" t="s">
        <v>61</v>
      </c>
      <c r="E112" s="39" t="s">
        <v>93</v>
      </c>
    </row>
    <row r="113" spans="1:16" ht="12.75">
      <c r="A113" t="s">
        <v>50</v>
      </c>
      <c s="34" t="s">
        <v>186</v>
      </c>
      <c s="34" t="s">
        <v>1397</v>
      </c>
      <c s="35" t="s">
        <v>93</v>
      </c>
      <c s="6" t="s">
        <v>1398</v>
      </c>
      <c s="36" t="s">
        <v>55</v>
      </c>
      <c s="37">
        <v>3.18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</v>
      </c>
      <c>
        <f>(M113*21)/100</f>
      </c>
      <c t="s">
        <v>28</v>
      </c>
    </row>
    <row r="114" spans="1:5" ht="12.75">
      <c r="A114" s="35" t="s">
        <v>57</v>
      </c>
      <c r="E114" s="39" t="s">
        <v>1399</v>
      </c>
    </row>
    <row r="115" spans="1:5" ht="12.75">
      <c r="A115" s="35" t="s">
        <v>59</v>
      </c>
      <c r="E115" s="40" t="s">
        <v>1400</v>
      </c>
    </row>
    <row r="116" spans="1:5" ht="267.75">
      <c r="A116" t="s">
        <v>61</v>
      </c>
      <c r="E116" s="39" t="s">
        <v>1401</v>
      </c>
    </row>
    <row r="117" spans="1:16" ht="12.75">
      <c r="A117" t="s">
        <v>50</v>
      </c>
      <c s="34" t="s">
        <v>191</v>
      </c>
      <c s="34" t="s">
        <v>1402</v>
      </c>
      <c s="35" t="s">
        <v>93</v>
      </c>
      <c s="6" t="s">
        <v>1403</v>
      </c>
      <c s="36" t="s">
        <v>103</v>
      </c>
      <c s="37">
        <v>16.698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96</v>
      </c>
      <c>
        <f>(M117*21)/100</f>
      </c>
      <c t="s">
        <v>28</v>
      </c>
    </row>
    <row r="118" spans="1:5" ht="38.25">
      <c r="A118" s="35" t="s">
        <v>57</v>
      </c>
      <c r="E118" s="39" t="s">
        <v>1404</v>
      </c>
    </row>
    <row r="119" spans="1:5" ht="12.75">
      <c r="A119" s="35" t="s">
        <v>59</v>
      </c>
      <c r="E119" s="40" t="s">
        <v>1405</v>
      </c>
    </row>
    <row r="120" spans="1:5" ht="12.75">
      <c r="A120" t="s">
        <v>61</v>
      </c>
      <c r="E120" s="39" t="s">
        <v>93</v>
      </c>
    </row>
    <row r="121" spans="1:13" ht="12.75">
      <c r="A121" t="s">
        <v>47</v>
      </c>
      <c r="C121" s="31" t="s">
        <v>71</v>
      </c>
      <c r="E121" s="33" t="s">
        <v>523</v>
      </c>
      <c r="J121" s="32">
        <f>0</f>
      </c>
      <c s="32">
        <f>0</f>
      </c>
      <c s="32">
        <f>0+L122+L126+L130+L134+L138</f>
      </c>
      <c s="32">
        <f>0+M122+M126+M130+M134+M138</f>
      </c>
    </row>
    <row r="122" spans="1:16" ht="12.75">
      <c r="A122" t="s">
        <v>50</v>
      </c>
      <c s="34" t="s">
        <v>196</v>
      </c>
      <c s="34" t="s">
        <v>1406</v>
      </c>
      <c s="35" t="s">
        <v>93</v>
      </c>
      <c s="6" t="s">
        <v>1407</v>
      </c>
      <c s="36" t="s">
        <v>103</v>
      </c>
      <c s="37">
        <v>2.214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96</v>
      </c>
      <c>
        <f>(M122*21)/100</f>
      </c>
      <c t="s">
        <v>28</v>
      </c>
    </row>
    <row r="123" spans="1:5" ht="38.25">
      <c r="A123" s="35" t="s">
        <v>57</v>
      </c>
      <c r="E123" s="39" t="s">
        <v>1408</v>
      </c>
    </row>
    <row r="124" spans="1:5" ht="12.75">
      <c r="A124" s="35" t="s">
        <v>59</v>
      </c>
      <c r="E124" s="40" t="s">
        <v>1409</v>
      </c>
    </row>
    <row r="125" spans="1:5" ht="12.75">
      <c r="A125" t="s">
        <v>61</v>
      </c>
      <c r="E125" s="39" t="s">
        <v>93</v>
      </c>
    </row>
    <row r="126" spans="1:16" ht="12.75">
      <c r="A126" t="s">
        <v>50</v>
      </c>
      <c s="34" t="s">
        <v>201</v>
      </c>
      <c s="34" t="s">
        <v>1410</v>
      </c>
      <c s="35" t="s">
        <v>93</v>
      </c>
      <c s="6" t="s">
        <v>1411</v>
      </c>
      <c s="36" t="s">
        <v>55</v>
      </c>
      <c s="37">
        <v>0.378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96</v>
      </c>
      <c>
        <f>(M126*21)/100</f>
      </c>
      <c t="s">
        <v>28</v>
      </c>
    </row>
    <row r="127" spans="1:5" ht="12.75">
      <c r="A127" s="35" t="s">
        <v>57</v>
      </c>
      <c r="E127" s="39" t="s">
        <v>1412</v>
      </c>
    </row>
    <row r="128" spans="1:5" ht="12.75">
      <c r="A128" s="35" t="s">
        <v>59</v>
      </c>
      <c r="E128" s="40" t="s">
        <v>1413</v>
      </c>
    </row>
    <row r="129" spans="1:5" ht="12.75">
      <c r="A129" t="s">
        <v>61</v>
      </c>
      <c r="E129" s="39" t="s">
        <v>93</v>
      </c>
    </row>
    <row r="130" spans="1:16" ht="12.75">
      <c r="A130" t="s">
        <v>50</v>
      </c>
      <c s="34" t="s">
        <v>206</v>
      </c>
      <c s="34" t="s">
        <v>1414</v>
      </c>
      <c s="35" t="s">
        <v>93</v>
      </c>
      <c s="6" t="s">
        <v>1415</v>
      </c>
      <c s="36" t="s">
        <v>103</v>
      </c>
      <c s="37">
        <v>38.499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96</v>
      </c>
      <c>
        <f>(M130*21)/100</f>
      </c>
      <c t="s">
        <v>28</v>
      </c>
    </row>
    <row r="131" spans="1:5" ht="38.25">
      <c r="A131" s="35" t="s">
        <v>57</v>
      </c>
      <c r="E131" s="39" t="s">
        <v>1416</v>
      </c>
    </row>
    <row r="132" spans="1:5" ht="12.75">
      <c r="A132" s="35" t="s">
        <v>59</v>
      </c>
      <c r="E132" s="40" t="s">
        <v>1417</v>
      </c>
    </row>
    <row r="133" spans="1:5" ht="12.75">
      <c r="A133" t="s">
        <v>61</v>
      </c>
      <c r="E133" s="39" t="s">
        <v>93</v>
      </c>
    </row>
    <row r="134" spans="1:16" ht="12.75">
      <c r="A134" t="s">
        <v>50</v>
      </c>
      <c s="34" t="s">
        <v>212</v>
      </c>
      <c s="34" t="s">
        <v>995</v>
      </c>
      <c s="35" t="s">
        <v>93</v>
      </c>
      <c s="6" t="s">
        <v>996</v>
      </c>
      <c s="36" t="s">
        <v>103</v>
      </c>
      <c s="37">
        <v>0.857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96</v>
      </c>
      <c>
        <f>(M134*21)/100</f>
      </c>
      <c t="s">
        <v>28</v>
      </c>
    </row>
    <row r="135" spans="1:5" ht="25.5">
      <c r="A135" s="35" t="s">
        <v>57</v>
      </c>
      <c r="E135" s="39" t="s">
        <v>1418</v>
      </c>
    </row>
    <row r="136" spans="1:5" ht="12.75">
      <c r="A136" s="35" t="s">
        <v>59</v>
      </c>
      <c r="E136" s="40" t="s">
        <v>1419</v>
      </c>
    </row>
    <row r="137" spans="1:5" ht="38.25">
      <c r="A137" t="s">
        <v>61</v>
      </c>
      <c r="E137" s="39" t="s">
        <v>1420</v>
      </c>
    </row>
    <row r="138" spans="1:16" ht="12.75">
      <c r="A138" t="s">
        <v>50</v>
      </c>
      <c s="34" t="s">
        <v>217</v>
      </c>
      <c s="34" t="s">
        <v>540</v>
      </c>
      <c s="35" t="s">
        <v>93</v>
      </c>
      <c s="6" t="s">
        <v>541</v>
      </c>
      <c s="36" t="s">
        <v>103</v>
      </c>
      <c s="37">
        <v>0.55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96</v>
      </c>
      <c>
        <f>(M138*21)/100</f>
      </c>
      <c t="s">
        <v>28</v>
      </c>
    </row>
    <row r="139" spans="1:5" ht="12.75">
      <c r="A139" s="35" t="s">
        <v>57</v>
      </c>
      <c r="E139" s="39" t="s">
        <v>1421</v>
      </c>
    </row>
    <row r="140" spans="1:5" ht="12.75">
      <c r="A140" s="35" t="s">
        <v>59</v>
      </c>
      <c r="E140" s="40" t="s">
        <v>93</v>
      </c>
    </row>
    <row r="141" spans="1:5" ht="12.75">
      <c r="A141" t="s">
        <v>61</v>
      </c>
      <c r="E141" s="39" t="s">
        <v>93</v>
      </c>
    </row>
    <row r="142" spans="1:13" ht="12.75">
      <c r="A142" t="s">
        <v>47</v>
      </c>
      <c r="C142" s="31" t="s">
        <v>27</v>
      </c>
      <c r="E142" s="33" t="s">
        <v>570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12.75">
      <c r="A143" t="s">
        <v>50</v>
      </c>
      <c s="34" t="s">
        <v>222</v>
      </c>
      <c s="34" t="s">
        <v>572</v>
      </c>
      <c s="35" t="s">
        <v>93</v>
      </c>
      <c s="6" t="s">
        <v>573</v>
      </c>
      <c s="36" t="s">
        <v>336</v>
      </c>
      <c s="37">
        <v>134.88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96</v>
      </c>
      <c>
        <f>(M143*21)/100</f>
      </c>
      <c t="s">
        <v>28</v>
      </c>
    </row>
    <row r="144" spans="1:5" ht="25.5">
      <c r="A144" s="35" t="s">
        <v>57</v>
      </c>
      <c r="E144" s="39" t="s">
        <v>1422</v>
      </c>
    </row>
    <row r="145" spans="1:5" ht="12.75">
      <c r="A145" s="35" t="s">
        <v>59</v>
      </c>
      <c r="E145" s="40" t="s">
        <v>1423</v>
      </c>
    </row>
    <row r="146" spans="1:5" ht="12.75">
      <c r="A146" t="s">
        <v>61</v>
      </c>
      <c r="E146" s="39" t="s">
        <v>93</v>
      </c>
    </row>
    <row r="147" spans="1:16" ht="12.75">
      <c r="A147" t="s">
        <v>50</v>
      </c>
      <c s="34" t="s">
        <v>226</v>
      </c>
      <c s="34" t="s">
        <v>1424</v>
      </c>
      <c s="35" t="s">
        <v>93</v>
      </c>
      <c s="6" t="s">
        <v>1425</v>
      </c>
      <c s="36" t="s">
        <v>336</v>
      </c>
      <c s="37">
        <v>59.64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96</v>
      </c>
      <c>
        <f>(M147*21)/100</f>
      </c>
      <c t="s">
        <v>28</v>
      </c>
    </row>
    <row r="148" spans="1:5" ht="25.5">
      <c r="A148" s="35" t="s">
        <v>57</v>
      </c>
      <c r="E148" s="39" t="s">
        <v>1426</v>
      </c>
    </row>
    <row r="149" spans="1:5" ht="12.75">
      <c r="A149" s="35" t="s">
        <v>59</v>
      </c>
      <c r="E149" s="40" t="s">
        <v>1427</v>
      </c>
    </row>
    <row r="150" spans="1:5" ht="12.75">
      <c r="A150" t="s">
        <v>61</v>
      </c>
      <c r="E150" s="39" t="s">
        <v>93</v>
      </c>
    </row>
    <row r="151" spans="1:16" ht="25.5">
      <c r="A151" t="s">
        <v>50</v>
      </c>
      <c s="34" t="s">
        <v>301</v>
      </c>
      <c s="34" t="s">
        <v>1428</v>
      </c>
      <c s="35" t="s">
        <v>93</v>
      </c>
      <c s="6" t="s">
        <v>1429</v>
      </c>
      <c s="36" t="s">
        <v>336</v>
      </c>
      <c s="37">
        <v>20.52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56</v>
      </c>
      <c>
        <f>(M151*21)/100</f>
      </c>
      <c t="s">
        <v>28</v>
      </c>
    </row>
    <row r="152" spans="1:5" ht="25.5">
      <c r="A152" s="35" t="s">
        <v>57</v>
      </c>
      <c r="E152" s="39" t="s">
        <v>1430</v>
      </c>
    </row>
    <row r="153" spans="1:5" ht="12.75">
      <c r="A153" s="35" t="s">
        <v>59</v>
      </c>
      <c r="E153" s="40" t="s">
        <v>1431</v>
      </c>
    </row>
    <row r="154" spans="1:5" ht="12.75">
      <c r="A154" t="s">
        <v>61</v>
      </c>
      <c r="E154" s="39" t="s">
        <v>93</v>
      </c>
    </row>
    <row r="155" spans="1:13" ht="12.75">
      <c r="A155" t="s">
        <v>47</v>
      </c>
      <c r="C155" s="31" t="s">
        <v>85</v>
      </c>
      <c r="E155" s="33" t="s">
        <v>576</v>
      </c>
      <c r="J155" s="32">
        <f>0</f>
      </c>
      <c s="32">
        <f>0</f>
      </c>
      <c s="32">
        <f>0+L156+L160</f>
      </c>
      <c s="32">
        <f>0+M156+M160</f>
      </c>
    </row>
    <row r="156" spans="1:16" ht="12.75">
      <c r="A156" t="s">
        <v>50</v>
      </c>
      <c s="34" t="s">
        <v>524</v>
      </c>
      <c s="34" t="s">
        <v>578</v>
      </c>
      <c s="35" t="s">
        <v>93</v>
      </c>
      <c s="6" t="s">
        <v>579</v>
      </c>
      <c s="36" t="s">
        <v>95</v>
      </c>
      <c s="37">
        <v>265.6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96</v>
      </c>
      <c>
        <f>(M156*21)/100</f>
      </c>
      <c t="s">
        <v>28</v>
      </c>
    </row>
    <row r="157" spans="1:5" ht="12.75">
      <c r="A157" s="35" t="s">
        <v>57</v>
      </c>
      <c r="E157" s="39" t="s">
        <v>1432</v>
      </c>
    </row>
    <row r="158" spans="1:5" ht="12.75">
      <c r="A158" s="35" t="s">
        <v>59</v>
      </c>
      <c r="E158" s="40" t="s">
        <v>1433</v>
      </c>
    </row>
    <row r="159" spans="1:5" ht="12.75">
      <c r="A159" t="s">
        <v>61</v>
      </c>
      <c r="E159" s="39" t="s">
        <v>93</v>
      </c>
    </row>
    <row r="160" spans="1:16" ht="12.75">
      <c r="A160" t="s">
        <v>50</v>
      </c>
      <c s="34" t="s">
        <v>528</v>
      </c>
      <c s="34" t="s">
        <v>1434</v>
      </c>
      <c s="35" t="s">
        <v>93</v>
      </c>
      <c s="6" t="s">
        <v>1435</v>
      </c>
      <c s="36" t="s">
        <v>336</v>
      </c>
      <c s="37">
        <v>72.998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96</v>
      </c>
      <c>
        <f>(M160*21)/100</f>
      </c>
      <c t="s">
        <v>28</v>
      </c>
    </row>
    <row r="161" spans="1:5" ht="25.5">
      <c r="A161" s="35" t="s">
        <v>57</v>
      </c>
      <c r="E161" s="39" t="s">
        <v>1436</v>
      </c>
    </row>
    <row r="162" spans="1:5" ht="51">
      <c r="A162" s="35" t="s">
        <v>59</v>
      </c>
      <c r="E162" s="40" t="s">
        <v>1437</v>
      </c>
    </row>
    <row r="163" spans="1:5" ht="12.75">
      <c r="A163" t="s">
        <v>61</v>
      </c>
      <c r="E163" s="39" t="s">
        <v>93</v>
      </c>
    </row>
    <row r="164" spans="1:13" ht="12.75">
      <c r="A164" t="s">
        <v>47</v>
      </c>
      <c r="C164" s="31" t="s">
        <v>91</v>
      </c>
      <c r="E164" s="33" t="s">
        <v>343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12.75">
      <c r="A165" t="s">
        <v>50</v>
      </c>
      <c s="34" t="s">
        <v>533</v>
      </c>
      <c s="34" t="s">
        <v>1438</v>
      </c>
      <c s="35" t="s">
        <v>93</v>
      </c>
      <c s="6" t="s">
        <v>1439</v>
      </c>
      <c s="36" t="s">
        <v>95</v>
      </c>
      <c s="37">
        <v>31.55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96</v>
      </c>
      <c>
        <f>(M165*21)/100</f>
      </c>
      <c t="s">
        <v>28</v>
      </c>
    </row>
    <row r="166" spans="1:5" ht="12.75">
      <c r="A166" s="35" t="s">
        <v>57</v>
      </c>
      <c r="E166" s="39" t="s">
        <v>1440</v>
      </c>
    </row>
    <row r="167" spans="1:5" ht="12.75">
      <c r="A167" s="35" t="s">
        <v>59</v>
      </c>
      <c r="E167" s="40" t="s">
        <v>93</v>
      </c>
    </row>
    <row r="168" spans="1:5" ht="12.75">
      <c r="A168" t="s">
        <v>61</v>
      </c>
      <c r="E168" s="39" t="s">
        <v>93</v>
      </c>
    </row>
    <row r="169" spans="1:16" ht="12.75">
      <c r="A169" t="s">
        <v>50</v>
      </c>
      <c s="34" t="s">
        <v>539</v>
      </c>
      <c s="34" t="s">
        <v>1441</v>
      </c>
      <c s="35" t="s">
        <v>93</v>
      </c>
      <c s="6" t="s">
        <v>1442</v>
      </c>
      <c s="36" t="s">
        <v>95</v>
      </c>
      <c s="37">
        <v>132.76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96</v>
      </c>
      <c>
        <f>(M169*21)/100</f>
      </c>
      <c t="s">
        <v>28</v>
      </c>
    </row>
    <row r="170" spans="1:5" ht="25.5">
      <c r="A170" s="35" t="s">
        <v>57</v>
      </c>
      <c r="E170" s="39" t="s">
        <v>1443</v>
      </c>
    </row>
    <row r="171" spans="1:5" ht="12.75">
      <c r="A171" s="35" t="s">
        <v>59</v>
      </c>
      <c r="E171" s="40" t="s">
        <v>93</v>
      </c>
    </row>
    <row r="172" spans="1:5" ht="12.75">
      <c r="A172" t="s">
        <v>61</v>
      </c>
      <c r="E172" s="39" t="s">
        <v>93</v>
      </c>
    </row>
    <row r="173" spans="1:16" ht="12.75">
      <c r="A173" t="s">
        <v>50</v>
      </c>
      <c s="34" t="s">
        <v>545</v>
      </c>
      <c s="34" t="s">
        <v>1444</v>
      </c>
      <c s="35" t="s">
        <v>93</v>
      </c>
      <c s="6" t="s">
        <v>1445</v>
      </c>
      <c s="36" t="s">
        <v>134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96</v>
      </c>
      <c>
        <f>(M173*21)/100</f>
      </c>
      <c t="s">
        <v>28</v>
      </c>
    </row>
    <row r="174" spans="1:5" ht="25.5">
      <c r="A174" s="35" t="s">
        <v>57</v>
      </c>
      <c r="E174" s="39" t="s">
        <v>1446</v>
      </c>
    </row>
    <row r="175" spans="1:5" ht="12.75">
      <c r="A175" s="35" t="s">
        <v>59</v>
      </c>
      <c r="E175" s="40" t="s">
        <v>93</v>
      </c>
    </row>
    <row r="176" spans="1:5" ht="12.75">
      <c r="A176" t="s">
        <v>61</v>
      </c>
      <c r="E176" s="39" t="s">
        <v>93</v>
      </c>
    </row>
    <row r="177" spans="1:16" ht="12.75">
      <c r="A177" t="s">
        <v>50</v>
      </c>
      <c s="34" t="s">
        <v>551</v>
      </c>
      <c s="34" t="s">
        <v>1447</v>
      </c>
      <c s="35" t="s">
        <v>93</v>
      </c>
      <c s="6" t="s">
        <v>1448</v>
      </c>
      <c s="36" t="s">
        <v>134</v>
      </c>
      <c s="37">
        <v>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96</v>
      </c>
      <c>
        <f>(M177*21)/100</f>
      </c>
      <c t="s">
        <v>28</v>
      </c>
    </row>
    <row r="178" spans="1:5" ht="25.5">
      <c r="A178" s="35" t="s">
        <v>57</v>
      </c>
      <c r="E178" s="39" t="s">
        <v>1449</v>
      </c>
    </row>
    <row r="179" spans="1:5" ht="12.75">
      <c r="A179" s="35" t="s">
        <v>59</v>
      </c>
      <c r="E179" s="40" t="s">
        <v>93</v>
      </c>
    </row>
    <row r="180" spans="1:5" ht="12.75">
      <c r="A180" t="s">
        <v>61</v>
      </c>
      <c r="E180" s="39" t="s">
        <v>93</v>
      </c>
    </row>
    <row r="181" spans="1:16" ht="12.75">
      <c r="A181" t="s">
        <v>50</v>
      </c>
      <c s="34" t="s">
        <v>556</v>
      </c>
      <c s="34" t="s">
        <v>1450</v>
      </c>
      <c s="35" t="s">
        <v>93</v>
      </c>
      <c s="6" t="s">
        <v>1451</v>
      </c>
      <c s="36" t="s">
        <v>103</v>
      </c>
      <c s="37">
        <v>19.466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96</v>
      </c>
      <c>
        <f>(M181*21)/100</f>
      </c>
      <c t="s">
        <v>28</v>
      </c>
    </row>
    <row r="182" spans="1:5" ht="12.75">
      <c r="A182" s="35" t="s">
        <v>57</v>
      </c>
      <c r="E182" s="39" t="s">
        <v>1452</v>
      </c>
    </row>
    <row r="183" spans="1:5" ht="12.75">
      <c r="A183" s="35" t="s">
        <v>59</v>
      </c>
      <c r="E183" s="40" t="s">
        <v>1453</v>
      </c>
    </row>
    <row r="184" spans="1:5" ht="12.75">
      <c r="A184" t="s">
        <v>61</v>
      </c>
      <c r="E184" s="39" t="s">
        <v>93</v>
      </c>
    </row>
    <row r="185" spans="1:16" ht="12.75">
      <c r="A185" t="s">
        <v>50</v>
      </c>
      <c s="34" t="s">
        <v>560</v>
      </c>
      <c s="34" t="s">
        <v>1454</v>
      </c>
      <c s="35" t="s">
        <v>93</v>
      </c>
      <c s="6" t="s">
        <v>1455</v>
      </c>
      <c s="36" t="s">
        <v>95</v>
      </c>
      <c s="37">
        <v>31.55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96</v>
      </c>
      <c>
        <f>(M185*21)/100</f>
      </c>
      <c t="s">
        <v>28</v>
      </c>
    </row>
    <row r="186" spans="1:5" ht="12.75">
      <c r="A186" s="35" t="s">
        <v>57</v>
      </c>
      <c r="E186" s="39" t="s">
        <v>1456</v>
      </c>
    </row>
    <row r="187" spans="1:5" ht="12.75">
      <c r="A187" s="35" t="s">
        <v>59</v>
      </c>
      <c r="E187" s="40" t="s">
        <v>93</v>
      </c>
    </row>
    <row r="188" spans="1:5" ht="12.75">
      <c r="A188" t="s">
        <v>61</v>
      </c>
      <c r="E188" s="39" t="s">
        <v>93</v>
      </c>
    </row>
    <row r="189" spans="1:13" ht="12.75">
      <c r="A189" t="s">
        <v>47</v>
      </c>
      <c r="C189" s="31" t="s">
        <v>100</v>
      </c>
      <c r="E189" s="33" t="s">
        <v>147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50</v>
      </c>
      <c s="34" t="s">
        <v>564</v>
      </c>
      <c s="34" t="s">
        <v>1457</v>
      </c>
      <c s="35" t="s">
        <v>93</v>
      </c>
      <c s="6" t="s">
        <v>1458</v>
      </c>
      <c s="36" t="s">
        <v>95</v>
      </c>
      <c s="37">
        <v>134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96</v>
      </c>
      <c>
        <f>(M190*21)/100</f>
      </c>
      <c t="s">
        <v>28</v>
      </c>
    </row>
    <row r="191" spans="1:5" ht="25.5">
      <c r="A191" s="35" t="s">
        <v>57</v>
      </c>
      <c r="E191" s="39" t="s">
        <v>1459</v>
      </c>
    </row>
    <row r="192" spans="1:5" ht="12.75">
      <c r="A192" s="35" t="s">
        <v>59</v>
      </c>
      <c r="E192" s="40" t="s">
        <v>1460</v>
      </c>
    </row>
    <row r="193" spans="1:5" ht="25.5">
      <c r="A193" t="s">
        <v>61</v>
      </c>
      <c r="E193" s="39" t="s">
        <v>1461</v>
      </c>
    </row>
    <row r="194" spans="1:16" ht="12.75">
      <c r="A194" t="s">
        <v>50</v>
      </c>
      <c s="34" t="s">
        <v>571</v>
      </c>
      <c s="34" t="s">
        <v>1462</v>
      </c>
      <c s="35" t="s">
        <v>93</v>
      </c>
      <c s="6" t="s">
        <v>1463</v>
      </c>
      <c s="36" t="s">
        <v>336</v>
      </c>
      <c s="37">
        <v>14.15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96</v>
      </c>
      <c>
        <f>(M194*21)/100</f>
      </c>
      <c t="s">
        <v>28</v>
      </c>
    </row>
    <row r="195" spans="1:5" ht="12.75">
      <c r="A195" s="35" t="s">
        <v>57</v>
      </c>
      <c r="E195" s="39" t="s">
        <v>1464</v>
      </c>
    </row>
    <row r="196" spans="1:5" ht="12.75">
      <c r="A196" s="35" t="s">
        <v>59</v>
      </c>
      <c r="E196" s="40" t="s">
        <v>1465</v>
      </c>
    </row>
    <row r="197" spans="1:5" ht="12.75">
      <c r="A197" t="s">
        <v>61</v>
      </c>
      <c r="E197" s="39" t="s">
        <v>93</v>
      </c>
    </row>
    <row r="198" spans="1:16" ht="12.75">
      <c r="A198" t="s">
        <v>50</v>
      </c>
      <c s="34" t="s">
        <v>577</v>
      </c>
      <c s="34" t="s">
        <v>1466</v>
      </c>
      <c s="35" t="s">
        <v>93</v>
      </c>
      <c s="6" t="s">
        <v>1467</v>
      </c>
      <c s="36" t="s">
        <v>336</v>
      </c>
      <c s="37">
        <v>1916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96</v>
      </c>
      <c>
        <f>(M198*21)/100</f>
      </c>
      <c t="s">
        <v>28</v>
      </c>
    </row>
    <row r="199" spans="1:5" ht="12.75">
      <c r="A199" s="35" t="s">
        <v>57</v>
      </c>
      <c r="E199" s="39" t="s">
        <v>1468</v>
      </c>
    </row>
    <row r="200" spans="1:5" ht="12.75">
      <c r="A200" s="35" t="s">
        <v>59</v>
      </c>
      <c r="E200" s="40" t="s">
        <v>93</v>
      </c>
    </row>
    <row r="201" spans="1:5" ht="12.75">
      <c r="A201" t="s">
        <v>61</v>
      </c>
      <c r="E201" s="39" t="s">
        <v>93</v>
      </c>
    </row>
    <row r="202" spans="1:16" ht="12.75">
      <c r="A202" t="s">
        <v>50</v>
      </c>
      <c s="34" t="s">
        <v>583</v>
      </c>
      <c s="34" t="s">
        <v>1469</v>
      </c>
      <c s="35" t="s">
        <v>93</v>
      </c>
      <c s="6" t="s">
        <v>1470</v>
      </c>
      <c s="36" t="s">
        <v>134</v>
      </c>
      <c s="37">
        <v>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96</v>
      </c>
      <c>
        <f>(M202*21)/100</f>
      </c>
      <c t="s">
        <v>28</v>
      </c>
    </row>
    <row r="203" spans="1:5" ht="12.75">
      <c r="A203" s="35" t="s">
        <v>57</v>
      </c>
      <c r="E203" s="39" t="s">
        <v>1471</v>
      </c>
    </row>
    <row r="204" spans="1:5" ht="12.75">
      <c r="A204" s="35" t="s">
        <v>59</v>
      </c>
      <c r="E204" s="40" t="s">
        <v>93</v>
      </c>
    </row>
    <row r="205" spans="1:5" ht="12.75">
      <c r="A205" t="s">
        <v>61</v>
      </c>
      <c r="E205" s="39" t="s">
        <v>93</v>
      </c>
    </row>
    <row r="206" spans="1:16" ht="12.75">
      <c r="A206" t="s">
        <v>50</v>
      </c>
      <c s="34" t="s">
        <v>589</v>
      </c>
      <c s="34" t="s">
        <v>1472</v>
      </c>
      <c s="35" t="s">
        <v>93</v>
      </c>
      <c s="6" t="s">
        <v>1473</v>
      </c>
      <c s="36" t="s">
        <v>336</v>
      </c>
      <c s="37">
        <v>59.588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96</v>
      </c>
      <c>
        <f>(M206*21)/100</f>
      </c>
      <c t="s">
        <v>28</v>
      </c>
    </row>
    <row r="207" spans="1:5" ht="38.25">
      <c r="A207" s="35" t="s">
        <v>57</v>
      </c>
      <c r="E207" s="39" t="s">
        <v>1474</v>
      </c>
    </row>
    <row r="208" spans="1:5" ht="51">
      <c r="A208" s="35" t="s">
        <v>59</v>
      </c>
      <c r="E208" s="40" t="s">
        <v>1475</v>
      </c>
    </row>
    <row r="209" spans="1:5" ht="25.5">
      <c r="A209" t="s">
        <v>61</v>
      </c>
      <c r="E209" s="39" t="s">
        <v>1476</v>
      </c>
    </row>
    <row r="210" spans="1:16" ht="12.75">
      <c r="A210" t="s">
        <v>50</v>
      </c>
      <c s="34" t="s">
        <v>594</v>
      </c>
      <c s="34" t="s">
        <v>1477</v>
      </c>
      <c s="35" t="s">
        <v>93</v>
      </c>
      <c s="6" t="s">
        <v>1478</v>
      </c>
      <c s="36" t="s">
        <v>134</v>
      </c>
      <c s="37">
        <v>15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96</v>
      </c>
      <c>
        <f>(M210*21)/100</f>
      </c>
      <c t="s">
        <v>28</v>
      </c>
    </row>
    <row r="211" spans="1:5" ht="12.75">
      <c r="A211" s="35" t="s">
        <v>57</v>
      </c>
      <c r="E211" s="39" t="s">
        <v>1479</v>
      </c>
    </row>
    <row r="212" spans="1:5" ht="12.75">
      <c r="A212" s="35" t="s">
        <v>59</v>
      </c>
      <c r="E212" s="40" t="s">
        <v>93</v>
      </c>
    </row>
    <row r="213" spans="1:5" ht="25.5">
      <c r="A213" t="s">
        <v>61</v>
      </c>
      <c r="E213" s="39" t="s">
        <v>1476</v>
      </c>
    </row>
    <row r="214" spans="1:16" ht="12.75">
      <c r="A214" t="s">
        <v>50</v>
      </c>
      <c s="34" t="s">
        <v>600</v>
      </c>
      <c s="34" t="s">
        <v>713</v>
      </c>
      <c s="35" t="s">
        <v>93</v>
      </c>
      <c s="6" t="s">
        <v>714</v>
      </c>
      <c s="36" t="s">
        <v>103</v>
      </c>
      <c s="37">
        <v>13.008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96</v>
      </c>
      <c>
        <f>(M214*21)/100</f>
      </c>
      <c t="s">
        <v>28</v>
      </c>
    </row>
    <row r="215" spans="1:5" ht="12.75">
      <c r="A215" s="35" t="s">
        <v>57</v>
      </c>
      <c r="E215" s="39" t="s">
        <v>1480</v>
      </c>
    </row>
    <row r="216" spans="1:5" ht="12.75">
      <c r="A216" s="35" t="s">
        <v>59</v>
      </c>
      <c r="E216" s="40" t="s">
        <v>1481</v>
      </c>
    </row>
    <row r="217" spans="1:5" ht="114.75">
      <c r="A217" t="s">
        <v>61</v>
      </c>
      <c r="E217" s="39" t="s">
        <v>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1482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1482</v>
      </c>
      <c r="E4" s="26" t="s">
        <v>1483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COUNTIFS(L8:L51,"=0",A8:A51,"P")+COUNTIFS(L8:L51,"",A8:A51,"P")+SUM(Q8:Q51)</f>
      </c>
    </row>
    <row r="8" spans="1:13" ht="12.75">
      <c r="A8" t="s">
        <v>45</v>
      </c>
      <c r="C8" s="28" t="s">
        <v>1486</v>
      </c>
      <c r="E8" s="30" t="s">
        <v>1485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51</v>
      </c>
      <c r="E9" s="33" t="s">
        <v>1487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51</v>
      </c>
      <c s="34" t="s">
        <v>1488</v>
      </c>
      <c s="35" t="s">
        <v>93</v>
      </c>
      <c s="6" t="s">
        <v>1489</v>
      </c>
      <c s="36" t="s">
        <v>380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1490</v>
      </c>
    </row>
    <row r="12" spans="1:5" ht="12.75">
      <c r="A12" s="35" t="s">
        <v>59</v>
      </c>
      <c r="E12" s="40" t="s">
        <v>1491</v>
      </c>
    </row>
    <row r="13" spans="1:5" ht="140.25">
      <c r="A13" t="s">
        <v>61</v>
      </c>
      <c r="E13" s="39" t="s">
        <v>1492</v>
      </c>
    </row>
    <row r="14" spans="1:16" ht="12.75">
      <c r="A14" t="s">
        <v>50</v>
      </c>
      <c s="34" t="s">
        <v>28</v>
      </c>
      <c s="34" t="s">
        <v>1493</v>
      </c>
      <c s="35" t="s">
        <v>93</v>
      </c>
      <c s="6" t="s">
        <v>1494</v>
      </c>
      <c s="36" t="s">
        <v>380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1490</v>
      </c>
    </row>
    <row r="16" spans="1:5" ht="12.75">
      <c r="A16" s="35" t="s">
        <v>59</v>
      </c>
      <c r="E16" s="40" t="s">
        <v>1491</v>
      </c>
    </row>
    <row r="17" spans="1:5" ht="89.25">
      <c r="A17" t="s">
        <v>61</v>
      </c>
      <c r="E17" s="39" t="s">
        <v>1495</v>
      </c>
    </row>
    <row r="18" spans="1:16" ht="12.75">
      <c r="A18" t="s">
        <v>50</v>
      </c>
      <c s="34" t="s">
        <v>26</v>
      </c>
      <c s="34" t="s">
        <v>1496</v>
      </c>
      <c s="35" t="s">
        <v>93</v>
      </c>
      <c s="6" t="s">
        <v>1497</v>
      </c>
      <c s="36" t="s">
        <v>380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1490</v>
      </c>
    </row>
    <row r="20" spans="1:5" ht="12.75">
      <c r="A20" s="35" t="s">
        <v>59</v>
      </c>
      <c r="E20" s="40" t="s">
        <v>1491</v>
      </c>
    </row>
    <row r="21" spans="1:5" ht="89.25">
      <c r="A21" t="s">
        <v>61</v>
      </c>
      <c r="E21" s="39" t="s">
        <v>1498</v>
      </c>
    </row>
    <row r="22" spans="1:13" ht="12.75">
      <c r="A22" t="s">
        <v>47</v>
      </c>
      <c r="C22" s="31" t="s">
        <v>28</v>
      </c>
      <c r="E22" s="33" t="s">
        <v>1499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50</v>
      </c>
      <c s="34" t="s">
        <v>71</v>
      </c>
      <c s="34" t="s">
        <v>1500</v>
      </c>
      <c s="35" t="s">
        <v>93</v>
      </c>
      <c s="6" t="s">
        <v>1501</v>
      </c>
      <c s="36" t="s">
        <v>380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1502</v>
      </c>
    </row>
    <row r="25" spans="1:5" ht="12.75">
      <c r="A25" s="35" t="s">
        <v>59</v>
      </c>
      <c r="E25" s="40" t="s">
        <v>93</v>
      </c>
    </row>
    <row r="26" spans="1:5" ht="114.75">
      <c r="A26" t="s">
        <v>61</v>
      </c>
      <c r="E26" s="39" t="s">
        <v>1503</v>
      </c>
    </row>
    <row r="27" spans="1:16" ht="12.75">
      <c r="A27" t="s">
        <v>50</v>
      </c>
      <c s="34" t="s">
        <v>76</v>
      </c>
      <c s="34" t="s">
        <v>1504</v>
      </c>
      <c s="35" t="s">
        <v>93</v>
      </c>
      <c s="6" t="s">
        <v>1505</v>
      </c>
      <c s="36" t="s">
        <v>380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</v>
      </c>
      <c>
        <f>(M27*21)/100</f>
      </c>
      <c t="s">
        <v>28</v>
      </c>
    </row>
    <row r="28" spans="1:5" ht="12.75">
      <c r="A28" s="35" t="s">
        <v>57</v>
      </c>
      <c r="E28" s="39" t="s">
        <v>1502</v>
      </c>
    </row>
    <row r="29" spans="1:5" ht="12.75">
      <c r="A29" s="35" t="s">
        <v>59</v>
      </c>
      <c r="E29" s="40" t="s">
        <v>93</v>
      </c>
    </row>
    <row r="30" spans="1:5" ht="102">
      <c r="A30" t="s">
        <v>61</v>
      </c>
      <c r="E30" s="39" t="s">
        <v>1506</v>
      </c>
    </row>
    <row r="31" spans="1:16" ht="12.75">
      <c r="A31" t="s">
        <v>50</v>
      </c>
      <c s="34" t="s">
        <v>27</v>
      </c>
      <c s="34" t="s">
        <v>1507</v>
      </c>
      <c s="35" t="s">
        <v>93</v>
      </c>
      <c s="6" t="s">
        <v>1508</v>
      </c>
      <c s="36" t="s">
        <v>380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</v>
      </c>
      <c>
        <f>(M31*21)/100</f>
      </c>
      <c t="s">
        <v>28</v>
      </c>
    </row>
    <row r="32" spans="1:5" ht="25.5">
      <c r="A32" s="35" t="s">
        <v>57</v>
      </c>
      <c r="E32" s="39" t="s">
        <v>1509</v>
      </c>
    </row>
    <row r="33" spans="1:5" ht="12.75">
      <c r="A33" s="35" t="s">
        <v>59</v>
      </c>
      <c r="E33" s="40" t="s">
        <v>93</v>
      </c>
    </row>
    <row r="34" spans="1:5" ht="89.25">
      <c r="A34" t="s">
        <v>61</v>
      </c>
      <c r="E34" s="39" t="s">
        <v>1510</v>
      </c>
    </row>
    <row r="35" spans="1:16" ht="12.75">
      <c r="A35" t="s">
        <v>50</v>
      </c>
      <c s="34" t="s">
        <v>85</v>
      </c>
      <c s="34" t="s">
        <v>1511</v>
      </c>
      <c s="35" t="s">
        <v>93</v>
      </c>
      <c s="6" t="s">
        <v>1512</v>
      </c>
      <c s="36" t="s">
        <v>380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</v>
      </c>
      <c>
        <f>(M35*21)/100</f>
      </c>
      <c t="s">
        <v>28</v>
      </c>
    </row>
    <row r="36" spans="1:5" ht="12.75">
      <c r="A36" s="35" t="s">
        <v>57</v>
      </c>
      <c r="E36" s="39" t="s">
        <v>1513</v>
      </c>
    </row>
    <row r="37" spans="1:5" ht="12.75">
      <c r="A37" s="35" t="s">
        <v>59</v>
      </c>
      <c r="E37" s="40" t="s">
        <v>93</v>
      </c>
    </row>
    <row r="38" spans="1:5" ht="127.5">
      <c r="A38" t="s">
        <v>61</v>
      </c>
      <c r="E38" s="39" t="s">
        <v>1514</v>
      </c>
    </row>
    <row r="39" spans="1:16" ht="12.75">
      <c r="A39" t="s">
        <v>50</v>
      </c>
      <c s="34" t="s">
        <v>91</v>
      </c>
      <c s="34" t="s">
        <v>1515</v>
      </c>
      <c s="35" t="s">
        <v>93</v>
      </c>
      <c s="6" t="s">
        <v>1516</v>
      </c>
      <c s="36" t="s">
        <v>380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</v>
      </c>
      <c>
        <f>(M39*21)/100</f>
      </c>
      <c t="s">
        <v>28</v>
      </c>
    </row>
    <row r="40" spans="1:5" ht="12.75">
      <c r="A40" s="35" t="s">
        <v>57</v>
      </c>
      <c r="E40" s="39" t="s">
        <v>1517</v>
      </c>
    </row>
    <row r="41" spans="1:5" ht="12.75">
      <c r="A41" s="35" t="s">
        <v>59</v>
      </c>
      <c r="E41" s="40" t="s">
        <v>93</v>
      </c>
    </row>
    <row r="42" spans="1:5" ht="12.75">
      <c r="A42" t="s">
        <v>61</v>
      </c>
      <c r="E42" s="39" t="s">
        <v>93</v>
      </c>
    </row>
    <row r="43" spans="1:16" ht="12.75">
      <c r="A43" t="s">
        <v>50</v>
      </c>
      <c s="34" t="s">
        <v>100</v>
      </c>
      <c s="34" t="s">
        <v>1518</v>
      </c>
      <c s="35" t="s">
        <v>93</v>
      </c>
      <c s="6" t="s">
        <v>1519</v>
      </c>
      <c s="36" t="s">
        <v>380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</v>
      </c>
      <c>
        <f>(M43*21)/100</f>
      </c>
      <c t="s">
        <v>28</v>
      </c>
    </row>
    <row r="44" spans="1:5" ht="12.75">
      <c r="A44" s="35" t="s">
        <v>57</v>
      </c>
      <c r="E44" s="39" t="s">
        <v>93</v>
      </c>
    </row>
    <row r="45" spans="1:5" ht="12.75">
      <c r="A45" s="35" t="s">
        <v>59</v>
      </c>
      <c r="E45" s="40" t="s">
        <v>93</v>
      </c>
    </row>
    <row r="46" spans="1:5" ht="12.75">
      <c r="A46" t="s">
        <v>61</v>
      </c>
      <c r="E46" s="39" t="s">
        <v>93</v>
      </c>
    </row>
    <row r="47" spans="1:16" ht="12.75">
      <c r="A47" t="s">
        <v>50</v>
      </c>
      <c s="34" t="s">
        <v>106</v>
      </c>
      <c s="34" t="s">
        <v>1520</v>
      </c>
      <c s="35" t="s">
        <v>93</v>
      </c>
      <c s="6" t="s">
        <v>1521</v>
      </c>
      <c s="36" t="s">
        <v>380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</v>
      </c>
      <c>
        <f>(M47*0)/100</f>
      </c>
      <c t="s">
        <v>48</v>
      </c>
    </row>
    <row r="48" spans="1:5" ht="25.5">
      <c r="A48" s="35" t="s">
        <v>57</v>
      </c>
      <c r="E48" s="39" t="s">
        <v>1522</v>
      </c>
    </row>
    <row r="49" spans="1:5" ht="12.75">
      <c r="A49" s="35" t="s">
        <v>59</v>
      </c>
      <c r="E49" s="40" t="s">
        <v>93</v>
      </c>
    </row>
    <row r="50" spans="1:5" ht="51">
      <c r="A50" t="s">
        <v>61</v>
      </c>
      <c r="E50" s="39" t="s">
        <v>1523</v>
      </c>
    </row>
    <row r="51" spans="1:16" ht="12.75">
      <c r="A51" t="s">
        <v>50</v>
      </c>
      <c s="34" t="s">
        <v>110</v>
      </c>
      <c s="34" t="s">
        <v>1524</v>
      </c>
      <c s="35" t="s">
        <v>93</v>
      </c>
      <c s="6" t="s">
        <v>1525</v>
      </c>
      <c s="36" t="s">
        <v>380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</v>
      </c>
      <c>
        <f>(M51*0)/100</f>
      </c>
      <c t="s">
        <v>48</v>
      </c>
    </row>
    <row r="52" spans="1:5" ht="12.75">
      <c r="A52" s="35" t="s">
        <v>57</v>
      </c>
      <c r="E52" s="39" t="s">
        <v>93</v>
      </c>
    </row>
    <row r="53" spans="1:5" ht="12.75">
      <c r="A53" s="35" t="s">
        <v>59</v>
      </c>
      <c r="E53" s="40" t="s">
        <v>93</v>
      </c>
    </row>
    <row r="54" spans="1:5" ht="12.75">
      <c r="A54" t="s">
        <v>61</v>
      </c>
      <c r="E54" s="39" t="s">
        <v>1526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1527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1527</v>
      </c>
      <c r="E4" s="26" t="s">
        <v>1528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COUNTIFS(L8:L38,"=0",A8:A38,"P")+COUNTIFS(L8:L38,"",A8:A38,"P")+SUM(Q8:Q38)</f>
      </c>
    </row>
    <row r="8" spans="1:13" ht="12.75">
      <c r="A8" t="s">
        <v>45</v>
      </c>
      <c r="C8" s="28" t="s">
        <v>1531</v>
      </c>
      <c r="E8" s="30" t="s">
        <v>1530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51</v>
      </c>
      <c s="34" t="s">
        <v>52</v>
      </c>
      <c s="35" t="s">
        <v>53</v>
      </c>
      <c s="6" t="s">
        <v>1532</v>
      </c>
      <c s="36" t="s">
        <v>55</v>
      </c>
      <c s="37">
        <v>3418.383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93</v>
      </c>
    </row>
    <row r="12" spans="1:5" ht="114.75">
      <c r="A12" s="35" t="s">
        <v>59</v>
      </c>
      <c r="E12" s="40" t="s">
        <v>1533</v>
      </c>
    </row>
    <row r="13" spans="1:5" ht="153">
      <c r="A13" t="s">
        <v>61</v>
      </c>
      <c r="E13" s="39" t="s">
        <v>62</v>
      </c>
    </row>
    <row r="14" spans="1:16" ht="25.5">
      <c r="A14" t="s">
        <v>50</v>
      </c>
      <c s="34" t="s">
        <v>28</v>
      </c>
      <c s="34" t="s">
        <v>316</v>
      </c>
      <c s="35" t="s">
        <v>317</v>
      </c>
      <c s="6" t="s">
        <v>1534</v>
      </c>
      <c s="36" t="s">
        <v>55</v>
      </c>
      <c s="37">
        <v>2014.502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93</v>
      </c>
    </row>
    <row r="16" spans="1:5" ht="63.75">
      <c r="A16" s="35" t="s">
        <v>59</v>
      </c>
      <c r="E16" s="40" t="s">
        <v>1535</v>
      </c>
    </row>
    <row r="17" spans="1:5" ht="153">
      <c r="A17" t="s">
        <v>61</v>
      </c>
      <c r="E17" s="39" t="s">
        <v>62</v>
      </c>
    </row>
    <row r="18" spans="1:16" ht="25.5">
      <c r="A18" t="s">
        <v>50</v>
      </c>
      <c s="34" t="s">
        <v>26</v>
      </c>
      <c s="34" t="s">
        <v>63</v>
      </c>
      <c s="35" t="s">
        <v>64</v>
      </c>
      <c s="6" t="s">
        <v>1536</v>
      </c>
      <c s="36" t="s">
        <v>55</v>
      </c>
      <c s="37">
        <v>0.2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93</v>
      </c>
    </row>
    <row r="20" spans="1:5" ht="38.25">
      <c r="A20" s="35" t="s">
        <v>59</v>
      </c>
      <c r="E20" s="40" t="s">
        <v>1537</v>
      </c>
    </row>
    <row r="21" spans="1:5" ht="153">
      <c r="A21" t="s">
        <v>61</v>
      </c>
      <c r="E21" s="39" t="s">
        <v>62</v>
      </c>
    </row>
    <row r="22" spans="1:16" ht="25.5">
      <c r="A22" t="s">
        <v>50</v>
      </c>
      <c s="34" t="s">
        <v>71</v>
      </c>
      <c s="34" t="s">
        <v>67</v>
      </c>
      <c s="35" t="s">
        <v>68</v>
      </c>
      <c s="6" t="s">
        <v>1538</v>
      </c>
      <c s="36" t="s">
        <v>55</v>
      </c>
      <c s="37">
        <v>1454.881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25.5">
      <c r="A23" s="35" t="s">
        <v>57</v>
      </c>
      <c r="E23" s="39" t="s">
        <v>1539</v>
      </c>
    </row>
    <row r="24" spans="1:5" ht="38.25">
      <c r="A24" s="35" t="s">
        <v>59</v>
      </c>
      <c r="E24" s="40" t="s">
        <v>1540</v>
      </c>
    </row>
    <row r="25" spans="1:5" ht="153">
      <c r="A25" t="s">
        <v>61</v>
      </c>
      <c r="E25" s="39" t="s">
        <v>62</v>
      </c>
    </row>
    <row r="26" spans="1:16" ht="25.5">
      <c r="A26" t="s">
        <v>50</v>
      </c>
      <c s="34" t="s">
        <v>76</v>
      </c>
      <c s="34" t="s">
        <v>72</v>
      </c>
      <c s="35" t="s">
        <v>73</v>
      </c>
      <c s="6" t="s">
        <v>1541</v>
      </c>
      <c s="36" t="s">
        <v>55</v>
      </c>
      <c s="37">
        <v>0.176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93</v>
      </c>
    </row>
    <row r="28" spans="1:5" ht="38.25">
      <c r="A28" s="35" t="s">
        <v>59</v>
      </c>
      <c r="E28" s="40" t="s">
        <v>1542</v>
      </c>
    </row>
    <row r="29" spans="1:5" ht="153">
      <c r="A29" t="s">
        <v>61</v>
      </c>
      <c r="E29" s="39" t="s">
        <v>62</v>
      </c>
    </row>
    <row r="30" spans="1:16" ht="25.5">
      <c r="A30" t="s">
        <v>50</v>
      </c>
      <c s="34" t="s">
        <v>27</v>
      </c>
      <c s="34" t="s">
        <v>77</v>
      </c>
      <c s="35" t="s">
        <v>78</v>
      </c>
      <c s="6" t="s">
        <v>1543</v>
      </c>
      <c s="36" t="s">
        <v>55</v>
      </c>
      <c s="37">
        <v>0.442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25.5">
      <c r="A31" s="35" t="s">
        <v>57</v>
      </c>
      <c r="E31" s="39" t="s">
        <v>1544</v>
      </c>
    </row>
    <row r="32" spans="1:5" ht="38.25">
      <c r="A32" s="35" t="s">
        <v>59</v>
      </c>
      <c r="E32" s="40" t="s">
        <v>1545</v>
      </c>
    </row>
    <row r="33" spans="1:5" ht="153">
      <c r="A33" t="s">
        <v>61</v>
      </c>
      <c r="E33" s="39" t="s">
        <v>62</v>
      </c>
    </row>
    <row r="34" spans="1:16" ht="25.5">
      <c r="A34" t="s">
        <v>50</v>
      </c>
      <c s="34" t="s">
        <v>85</v>
      </c>
      <c s="34" t="s">
        <v>81</v>
      </c>
      <c s="35" t="s">
        <v>82</v>
      </c>
      <c s="6" t="s">
        <v>1546</v>
      </c>
      <c s="36" t="s">
        <v>55</v>
      </c>
      <c s="37">
        <v>46.16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12.75">
      <c r="A35" s="35" t="s">
        <v>57</v>
      </c>
      <c r="E35" s="39" t="s">
        <v>93</v>
      </c>
    </row>
    <row r="36" spans="1:5" ht="38.25">
      <c r="A36" s="35" t="s">
        <v>59</v>
      </c>
      <c r="E36" s="40" t="s">
        <v>1547</v>
      </c>
    </row>
    <row r="37" spans="1:5" ht="153">
      <c r="A37" t="s">
        <v>61</v>
      </c>
      <c r="E37" s="39" t="s">
        <v>62</v>
      </c>
    </row>
    <row r="38" spans="1:16" ht="25.5">
      <c r="A38" t="s">
        <v>50</v>
      </c>
      <c s="34" t="s">
        <v>91</v>
      </c>
      <c s="34" t="s">
        <v>86</v>
      </c>
      <c s="35" t="s">
        <v>87</v>
      </c>
      <c s="6" t="s">
        <v>1548</v>
      </c>
      <c s="36" t="s">
        <v>55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25.5">
      <c r="A39" s="35" t="s">
        <v>57</v>
      </c>
      <c r="E39" s="39" t="s">
        <v>1549</v>
      </c>
    </row>
    <row r="40" spans="1:5" ht="38.25">
      <c r="A40" s="35" t="s">
        <v>59</v>
      </c>
      <c r="E40" s="40" t="s">
        <v>1550</v>
      </c>
    </row>
    <row r="41" spans="1:5" ht="153">
      <c r="A41" t="s">
        <v>61</v>
      </c>
      <c r="E41" s="39" t="s">
        <v>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COUNTIFS(L8:L145,"=0",A8:A145,"P")+COUNTIFS(L8:L145,"",A8:A145,"P")+SUM(Q8:Q145)</f>
      </c>
    </row>
    <row r="8" spans="1:13" ht="12.75">
      <c r="A8" t="s">
        <v>45</v>
      </c>
      <c r="C8" s="28" t="s">
        <v>46</v>
      </c>
      <c r="E8" s="30" t="s">
        <v>17</v>
      </c>
      <c r="J8" s="29">
        <f>0+J9+J38+J43+J80</f>
      </c>
      <c s="29">
        <f>0+K9+K38+K43+K80</f>
      </c>
      <c s="29">
        <f>0+L9+L38+L43+L80</f>
      </c>
      <c s="29">
        <f>0+M9+M38+M43+M80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18.08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58</v>
      </c>
    </row>
    <row r="12" spans="1:5" ht="25.5">
      <c r="A12" s="35" t="s">
        <v>59</v>
      </c>
      <c r="E12" s="40" t="s">
        <v>60</v>
      </c>
    </row>
    <row r="13" spans="1:5" ht="153">
      <c r="A13" t="s">
        <v>61</v>
      </c>
      <c r="E13" s="39" t="s">
        <v>62</v>
      </c>
    </row>
    <row r="14" spans="1:16" ht="25.5">
      <c r="A14" t="s">
        <v>50</v>
      </c>
      <c s="34" t="s">
        <v>28</v>
      </c>
      <c s="34" t="s">
        <v>63</v>
      </c>
      <c s="35" t="s">
        <v>64</v>
      </c>
      <c s="6" t="s">
        <v>65</v>
      </c>
      <c s="36" t="s">
        <v>55</v>
      </c>
      <c s="37">
        <v>0.15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58</v>
      </c>
    </row>
    <row r="16" spans="1:5" ht="25.5">
      <c r="A16" s="35" t="s">
        <v>59</v>
      </c>
      <c r="E16" s="40" t="s">
        <v>66</v>
      </c>
    </row>
    <row r="17" spans="1:5" ht="153">
      <c r="A17" t="s">
        <v>61</v>
      </c>
      <c r="E17" s="39" t="s">
        <v>62</v>
      </c>
    </row>
    <row r="18" spans="1:16" ht="25.5">
      <c r="A18" t="s">
        <v>50</v>
      </c>
      <c s="34" t="s">
        <v>26</v>
      </c>
      <c s="34" t="s">
        <v>67</v>
      </c>
      <c s="35" t="s">
        <v>68</v>
      </c>
      <c s="6" t="s">
        <v>69</v>
      </c>
      <c s="36" t="s">
        <v>55</v>
      </c>
      <c s="37">
        <v>1227.515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58</v>
      </c>
    </row>
    <row r="20" spans="1:5" ht="140.25">
      <c r="A20" s="35" t="s">
        <v>59</v>
      </c>
      <c r="E20" s="40" t="s">
        <v>70</v>
      </c>
    </row>
    <row r="21" spans="1:5" ht="153">
      <c r="A21" t="s">
        <v>61</v>
      </c>
      <c r="E21" s="39" t="s">
        <v>62</v>
      </c>
    </row>
    <row r="22" spans="1:16" ht="25.5">
      <c r="A22" t="s">
        <v>50</v>
      </c>
      <c s="34" t="s">
        <v>71</v>
      </c>
      <c s="34" t="s">
        <v>72</v>
      </c>
      <c s="35" t="s">
        <v>73</v>
      </c>
      <c s="6" t="s">
        <v>74</v>
      </c>
      <c s="36" t="s">
        <v>55</v>
      </c>
      <c s="37">
        <v>0.126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58</v>
      </c>
    </row>
    <row r="24" spans="1:5" ht="89.25">
      <c r="A24" s="35" t="s">
        <v>59</v>
      </c>
      <c r="E24" s="40" t="s">
        <v>75</v>
      </c>
    </row>
    <row r="25" spans="1:5" ht="153">
      <c r="A25" t="s">
        <v>61</v>
      </c>
      <c r="E25" s="39" t="s">
        <v>62</v>
      </c>
    </row>
    <row r="26" spans="1:16" ht="25.5">
      <c r="A26" t="s">
        <v>50</v>
      </c>
      <c s="34" t="s">
        <v>76</v>
      </c>
      <c s="34" t="s">
        <v>77</v>
      </c>
      <c s="35" t="s">
        <v>78</v>
      </c>
      <c s="6" t="s">
        <v>79</v>
      </c>
      <c s="36" t="s">
        <v>55</v>
      </c>
      <c s="37">
        <v>0.272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58</v>
      </c>
    </row>
    <row r="28" spans="1:5" ht="114.75">
      <c r="A28" s="35" t="s">
        <v>59</v>
      </c>
      <c r="E28" s="40" t="s">
        <v>80</v>
      </c>
    </row>
    <row r="29" spans="1:5" ht="153">
      <c r="A29" t="s">
        <v>61</v>
      </c>
      <c r="E29" s="39" t="s">
        <v>62</v>
      </c>
    </row>
    <row r="30" spans="1:16" ht="25.5">
      <c r="A30" t="s">
        <v>50</v>
      </c>
      <c s="34" t="s">
        <v>27</v>
      </c>
      <c s="34" t="s">
        <v>81</v>
      </c>
      <c s="35" t="s">
        <v>82</v>
      </c>
      <c s="6" t="s">
        <v>83</v>
      </c>
      <c s="36" t="s">
        <v>55</v>
      </c>
      <c s="37">
        <v>43.12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58</v>
      </c>
    </row>
    <row r="32" spans="1:5" ht="25.5">
      <c r="A32" s="35" t="s">
        <v>59</v>
      </c>
      <c r="E32" s="40" t="s">
        <v>84</v>
      </c>
    </row>
    <row r="33" spans="1:5" ht="153">
      <c r="A33" t="s">
        <v>61</v>
      </c>
      <c r="E33" s="39" t="s">
        <v>62</v>
      </c>
    </row>
    <row r="34" spans="1:16" ht="25.5">
      <c r="A34" t="s">
        <v>50</v>
      </c>
      <c s="34" t="s">
        <v>85</v>
      </c>
      <c s="34" t="s">
        <v>86</v>
      </c>
      <c s="35" t="s">
        <v>87</v>
      </c>
      <c s="6" t="s">
        <v>88</v>
      </c>
      <c s="36" t="s">
        <v>55</v>
      </c>
      <c s="37">
        <v>9.24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12.75">
      <c r="A35" s="35" t="s">
        <v>57</v>
      </c>
      <c r="E35" s="39" t="s">
        <v>58</v>
      </c>
    </row>
    <row r="36" spans="1:5" ht="25.5">
      <c r="A36" s="35" t="s">
        <v>59</v>
      </c>
      <c r="E36" s="40" t="s">
        <v>89</v>
      </c>
    </row>
    <row r="37" spans="1:5" ht="153">
      <c r="A37" t="s">
        <v>61</v>
      </c>
      <c r="E37" s="39" t="s">
        <v>62</v>
      </c>
    </row>
    <row r="38" spans="1:13" ht="12.75">
      <c r="A38" t="s">
        <v>47</v>
      </c>
      <c r="C38" s="31" t="s">
        <v>51</v>
      </c>
      <c r="E38" s="33" t="s">
        <v>90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50</v>
      </c>
      <c s="34" t="s">
        <v>91</v>
      </c>
      <c s="34" t="s">
        <v>92</v>
      </c>
      <c s="35" t="s">
        <v>93</v>
      </c>
      <c s="6" t="s">
        <v>94</v>
      </c>
      <c s="36" t="s">
        <v>95</v>
      </c>
      <c s="37">
        <v>199.6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96</v>
      </c>
      <c>
        <f>(M39*21)/100</f>
      </c>
      <c t="s">
        <v>28</v>
      </c>
    </row>
    <row r="40" spans="1:5" ht="12.75">
      <c r="A40" s="35" t="s">
        <v>57</v>
      </c>
      <c r="E40" s="39" t="s">
        <v>93</v>
      </c>
    </row>
    <row r="41" spans="1:5" ht="25.5">
      <c r="A41" s="35" t="s">
        <v>59</v>
      </c>
      <c r="E41" s="40" t="s">
        <v>97</v>
      </c>
    </row>
    <row r="42" spans="1:5" ht="63.75">
      <c r="A42" t="s">
        <v>61</v>
      </c>
      <c r="E42" s="39" t="s">
        <v>98</v>
      </c>
    </row>
    <row r="43" spans="1:13" ht="12.75">
      <c r="A43" t="s">
        <v>47</v>
      </c>
      <c r="C43" s="31" t="s">
        <v>76</v>
      </c>
      <c r="E43" s="33" t="s">
        <v>99</v>
      </c>
      <c r="J43" s="32">
        <f>0</f>
      </c>
      <c s="32">
        <f>0</f>
      </c>
      <c s="32">
        <f>0+L44+L48+L52+L56+L60+L64+L68+L72+L76</f>
      </c>
      <c s="32">
        <f>0+M44+M48+M52+M56+M60+M64+M68+M72+M76</f>
      </c>
    </row>
    <row r="44" spans="1:16" ht="12.75">
      <c r="A44" t="s">
        <v>50</v>
      </c>
      <c s="34" t="s">
        <v>100</v>
      </c>
      <c s="34" t="s">
        <v>101</v>
      </c>
      <c s="35" t="s">
        <v>93</v>
      </c>
      <c s="6" t="s">
        <v>102</v>
      </c>
      <c s="36" t="s">
        <v>103</v>
      </c>
      <c s="37">
        <v>929.748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96</v>
      </c>
      <c>
        <f>(M44*21)/100</f>
      </c>
      <c t="s">
        <v>28</v>
      </c>
    </row>
    <row r="45" spans="1:5" ht="12.75">
      <c r="A45" s="35" t="s">
        <v>57</v>
      </c>
      <c r="E45" s="39" t="s">
        <v>93</v>
      </c>
    </row>
    <row r="46" spans="1:5" ht="89.25">
      <c r="A46" s="35" t="s">
        <v>59</v>
      </c>
      <c r="E46" s="40" t="s">
        <v>104</v>
      </c>
    </row>
    <row r="47" spans="1:5" ht="89.25">
      <c r="A47" t="s">
        <v>61</v>
      </c>
      <c r="E47" s="39" t="s">
        <v>105</v>
      </c>
    </row>
    <row r="48" spans="1:16" ht="12.75">
      <c r="A48" t="s">
        <v>50</v>
      </c>
      <c s="34" t="s">
        <v>106</v>
      </c>
      <c s="34" t="s">
        <v>107</v>
      </c>
      <c s="35" t="s">
        <v>93</v>
      </c>
      <c s="6" t="s">
        <v>108</v>
      </c>
      <c s="36" t="s">
        <v>103</v>
      </c>
      <c s="37">
        <v>19.094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96</v>
      </c>
      <c>
        <f>(M48*21)/100</f>
      </c>
      <c t="s">
        <v>28</v>
      </c>
    </row>
    <row r="49" spans="1:5" ht="12.75">
      <c r="A49" s="35" t="s">
        <v>57</v>
      </c>
      <c r="E49" s="39" t="s">
        <v>93</v>
      </c>
    </row>
    <row r="50" spans="1:5" ht="38.25">
      <c r="A50" s="35" t="s">
        <v>59</v>
      </c>
      <c r="E50" s="40" t="s">
        <v>109</v>
      </c>
    </row>
    <row r="51" spans="1:5" ht="89.25">
      <c r="A51" t="s">
        <v>61</v>
      </c>
      <c r="E51" s="39" t="s">
        <v>105</v>
      </c>
    </row>
    <row r="52" spans="1:16" ht="25.5">
      <c r="A52" t="s">
        <v>50</v>
      </c>
      <c s="34" t="s">
        <v>110</v>
      </c>
      <c s="34" t="s">
        <v>111</v>
      </c>
      <c s="35" t="s">
        <v>93</v>
      </c>
      <c s="6" t="s">
        <v>112</v>
      </c>
      <c s="36" t="s">
        <v>95</v>
      </c>
      <c s="37">
        <v>360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96</v>
      </c>
      <c>
        <f>(M52*21)/100</f>
      </c>
      <c t="s">
        <v>28</v>
      </c>
    </row>
    <row r="53" spans="1:5" ht="12.75">
      <c r="A53" s="35" t="s">
        <v>57</v>
      </c>
      <c r="E53" s="39" t="s">
        <v>93</v>
      </c>
    </row>
    <row r="54" spans="1:5" ht="89.25">
      <c r="A54" s="35" t="s">
        <v>59</v>
      </c>
      <c r="E54" s="40" t="s">
        <v>113</v>
      </c>
    </row>
    <row r="55" spans="1:5" ht="344.25">
      <c r="A55" t="s">
        <v>61</v>
      </c>
      <c r="E55" s="39" t="s">
        <v>114</v>
      </c>
    </row>
    <row r="56" spans="1:16" ht="25.5">
      <c r="A56" t="s">
        <v>50</v>
      </c>
      <c s="34" t="s">
        <v>115</v>
      </c>
      <c s="34" t="s">
        <v>116</v>
      </c>
      <c s="35" t="s">
        <v>93</v>
      </c>
      <c s="6" t="s">
        <v>117</v>
      </c>
      <c s="36" t="s">
        <v>95</v>
      </c>
      <c s="37">
        <v>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96</v>
      </c>
      <c>
        <f>(M56*21)/100</f>
      </c>
      <c t="s">
        <v>28</v>
      </c>
    </row>
    <row r="57" spans="1:5" ht="12.75">
      <c r="A57" s="35" t="s">
        <v>57</v>
      </c>
      <c r="E57" s="39" t="s">
        <v>93</v>
      </c>
    </row>
    <row r="58" spans="1:5" ht="25.5">
      <c r="A58" s="35" t="s">
        <v>59</v>
      </c>
      <c r="E58" s="40" t="s">
        <v>118</v>
      </c>
    </row>
    <row r="59" spans="1:5" ht="331.5">
      <c r="A59" t="s">
        <v>61</v>
      </c>
      <c r="E59" s="39" t="s">
        <v>119</v>
      </c>
    </row>
    <row r="60" spans="1:16" ht="25.5">
      <c r="A60" t="s">
        <v>50</v>
      </c>
      <c s="34" t="s">
        <v>120</v>
      </c>
      <c s="34" t="s">
        <v>121</v>
      </c>
      <c s="35" t="s">
        <v>93</v>
      </c>
      <c s="6" t="s">
        <v>122</v>
      </c>
      <c s="36" t="s">
        <v>95</v>
      </c>
      <c s="37">
        <v>104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96</v>
      </c>
      <c>
        <f>(M60*21)/100</f>
      </c>
      <c t="s">
        <v>28</v>
      </c>
    </row>
    <row r="61" spans="1:5" ht="12.75">
      <c r="A61" s="35" t="s">
        <v>57</v>
      </c>
      <c r="E61" s="39" t="s">
        <v>93</v>
      </c>
    </row>
    <row r="62" spans="1:5" ht="25.5">
      <c r="A62" s="35" t="s">
        <v>59</v>
      </c>
      <c r="E62" s="40" t="s">
        <v>123</v>
      </c>
    </row>
    <row r="63" spans="1:5" ht="114.75">
      <c r="A63" t="s">
        <v>61</v>
      </c>
      <c r="E63" s="39" t="s">
        <v>124</v>
      </c>
    </row>
    <row r="64" spans="1:16" ht="12.75">
      <c r="A64" t="s">
        <v>50</v>
      </c>
      <c s="34" t="s">
        <v>125</v>
      </c>
      <c s="34" t="s">
        <v>126</v>
      </c>
      <c s="35" t="s">
        <v>93</v>
      </c>
      <c s="6" t="s">
        <v>127</v>
      </c>
      <c s="36" t="s">
        <v>128</v>
      </c>
      <c s="37">
        <v>92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96</v>
      </c>
      <c>
        <f>(M64*21)/100</f>
      </c>
      <c t="s">
        <v>28</v>
      </c>
    </row>
    <row r="65" spans="1:5" ht="12.75">
      <c r="A65" s="35" t="s">
        <v>57</v>
      </c>
      <c r="E65" s="39" t="s">
        <v>93</v>
      </c>
    </row>
    <row r="66" spans="1:5" ht="25.5">
      <c r="A66" s="35" t="s">
        <v>59</v>
      </c>
      <c r="E66" s="40" t="s">
        <v>129</v>
      </c>
    </row>
    <row r="67" spans="1:5" ht="140.25">
      <c r="A67" t="s">
        <v>61</v>
      </c>
      <c r="E67" s="39" t="s">
        <v>130</v>
      </c>
    </row>
    <row r="68" spans="1:16" ht="12.75">
      <c r="A68" t="s">
        <v>50</v>
      </c>
      <c s="34" t="s">
        <v>131</v>
      </c>
      <c s="34" t="s">
        <v>132</v>
      </c>
      <c s="35" t="s">
        <v>93</v>
      </c>
      <c s="6" t="s">
        <v>133</v>
      </c>
      <c s="36" t="s">
        <v>134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96</v>
      </c>
      <c>
        <f>(M68*21)/100</f>
      </c>
      <c t="s">
        <v>28</v>
      </c>
    </row>
    <row r="69" spans="1:5" ht="12.75">
      <c r="A69" s="35" t="s">
        <v>57</v>
      </c>
      <c r="E69" s="39" t="s">
        <v>93</v>
      </c>
    </row>
    <row r="70" spans="1:5" ht="25.5">
      <c r="A70" s="35" t="s">
        <v>59</v>
      </c>
      <c r="E70" s="40" t="s">
        <v>135</v>
      </c>
    </row>
    <row r="71" spans="1:5" ht="255">
      <c r="A71" t="s">
        <v>61</v>
      </c>
      <c r="E71" s="39" t="s">
        <v>136</v>
      </c>
    </row>
    <row r="72" spans="1:16" ht="25.5">
      <c r="A72" t="s">
        <v>50</v>
      </c>
      <c s="34" t="s">
        <v>137</v>
      </c>
      <c s="34" t="s">
        <v>138</v>
      </c>
      <c s="35" t="s">
        <v>93</v>
      </c>
      <c s="6" t="s">
        <v>139</v>
      </c>
      <c s="36" t="s">
        <v>95</v>
      </c>
      <c s="37">
        <v>100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96</v>
      </c>
      <c>
        <f>(M72*21)/100</f>
      </c>
      <c t="s">
        <v>28</v>
      </c>
    </row>
    <row r="73" spans="1:5" ht="12.75">
      <c r="A73" s="35" t="s">
        <v>57</v>
      </c>
      <c r="E73" s="39" t="s">
        <v>93</v>
      </c>
    </row>
    <row r="74" spans="1:5" ht="12.75">
      <c r="A74" s="35" t="s">
        <v>59</v>
      </c>
      <c r="E74" s="40" t="s">
        <v>140</v>
      </c>
    </row>
    <row r="75" spans="1:5" ht="178.5">
      <c r="A75" t="s">
        <v>61</v>
      </c>
      <c r="E75" s="39" t="s">
        <v>141</v>
      </c>
    </row>
    <row r="76" spans="1:16" ht="12.75">
      <c r="A76" t="s">
        <v>50</v>
      </c>
      <c s="34" t="s">
        <v>142</v>
      </c>
      <c s="34" t="s">
        <v>143</v>
      </c>
      <c s="35" t="s">
        <v>93</v>
      </c>
      <c s="6" t="s">
        <v>144</v>
      </c>
      <c s="36" t="s">
        <v>128</v>
      </c>
      <c s="37">
        <v>92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</v>
      </c>
      <c>
        <f>(M76*21)/100</f>
      </c>
      <c t="s">
        <v>28</v>
      </c>
    </row>
    <row r="77" spans="1:5" ht="12.75">
      <c r="A77" s="35" t="s">
        <v>57</v>
      </c>
      <c r="E77" s="39" t="s">
        <v>93</v>
      </c>
    </row>
    <row r="78" spans="1:5" ht="38.25">
      <c r="A78" s="35" t="s">
        <v>59</v>
      </c>
      <c r="E78" s="40" t="s">
        <v>145</v>
      </c>
    </row>
    <row r="79" spans="1:5" ht="140.25">
      <c r="A79" t="s">
        <v>61</v>
      </c>
      <c r="E79" s="39" t="s">
        <v>146</v>
      </c>
    </row>
    <row r="80" spans="1:13" ht="12.75">
      <c r="A80" t="s">
        <v>47</v>
      </c>
      <c r="C80" s="31" t="s">
        <v>100</v>
      </c>
      <c r="E80" s="33" t="s">
        <v>147</v>
      </c>
      <c r="J80" s="32">
        <f>0</f>
      </c>
      <c s="32">
        <f>0</f>
      </c>
      <c s="32">
        <f>0+L81+L85+L89+L93+L97+L101+L105+L109+L113+L117+L121+L125+L129+L133+L137+L141+L145</f>
      </c>
      <c s="32">
        <f>0+M81+M85+M89+M93+M97+M101+M105+M109+M113+M117+M121+M125+M129+M133+M137+M141+M145</f>
      </c>
    </row>
    <row r="81" spans="1:16" ht="12.75">
      <c r="A81" t="s">
        <v>50</v>
      </c>
      <c s="34" t="s">
        <v>148</v>
      </c>
      <c s="34" t="s">
        <v>149</v>
      </c>
      <c s="35" t="s">
        <v>93</v>
      </c>
      <c s="6" t="s">
        <v>150</v>
      </c>
      <c s="36" t="s">
        <v>134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96</v>
      </c>
      <c>
        <f>(M81*21)/100</f>
      </c>
      <c t="s">
        <v>28</v>
      </c>
    </row>
    <row r="82" spans="1:5" ht="12.75">
      <c r="A82" s="35" t="s">
        <v>57</v>
      </c>
      <c r="E82" s="39" t="s">
        <v>93</v>
      </c>
    </row>
    <row r="83" spans="1:5" ht="25.5">
      <c r="A83" s="35" t="s">
        <v>59</v>
      </c>
      <c r="E83" s="40" t="s">
        <v>151</v>
      </c>
    </row>
    <row r="84" spans="1:5" ht="51">
      <c r="A84" t="s">
        <v>61</v>
      </c>
      <c r="E84" s="39" t="s">
        <v>152</v>
      </c>
    </row>
    <row r="85" spans="1:16" ht="12.75">
      <c r="A85" t="s">
        <v>50</v>
      </c>
      <c s="34" t="s">
        <v>153</v>
      </c>
      <c s="34" t="s">
        <v>154</v>
      </c>
      <c s="35" t="s">
        <v>93</v>
      </c>
      <c s="6" t="s">
        <v>155</v>
      </c>
      <c s="36" t="s">
        <v>134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96</v>
      </c>
      <c>
        <f>(M85*21)/100</f>
      </c>
      <c t="s">
        <v>28</v>
      </c>
    </row>
    <row r="86" spans="1:5" ht="12.75">
      <c r="A86" s="35" t="s">
        <v>57</v>
      </c>
      <c r="E86" s="39" t="s">
        <v>93</v>
      </c>
    </row>
    <row r="87" spans="1:5" ht="89.25">
      <c r="A87" s="35" t="s">
        <v>59</v>
      </c>
      <c r="E87" s="40" t="s">
        <v>156</v>
      </c>
    </row>
    <row r="88" spans="1:5" ht="140.25">
      <c r="A88" t="s">
        <v>61</v>
      </c>
      <c r="E88" s="39" t="s">
        <v>157</v>
      </c>
    </row>
    <row r="89" spans="1:16" ht="12.75">
      <c r="A89" t="s">
        <v>50</v>
      </c>
      <c s="34" t="s">
        <v>158</v>
      </c>
      <c s="34" t="s">
        <v>159</v>
      </c>
      <c s="35" t="s">
        <v>93</v>
      </c>
      <c s="6" t="s">
        <v>160</v>
      </c>
      <c s="36" t="s">
        <v>134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96</v>
      </c>
      <c>
        <f>(M89*21)/100</f>
      </c>
      <c t="s">
        <v>28</v>
      </c>
    </row>
    <row r="90" spans="1:5" ht="12.75">
      <c r="A90" s="35" t="s">
        <v>57</v>
      </c>
      <c r="E90" s="39" t="s">
        <v>93</v>
      </c>
    </row>
    <row r="91" spans="1:5" ht="25.5">
      <c r="A91" s="35" t="s">
        <v>59</v>
      </c>
      <c r="E91" s="40" t="s">
        <v>161</v>
      </c>
    </row>
    <row r="92" spans="1:5" ht="140.25">
      <c r="A92" t="s">
        <v>61</v>
      </c>
      <c r="E92" s="39" t="s">
        <v>157</v>
      </c>
    </row>
    <row r="93" spans="1:16" ht="12.75">
      <c r="A93" t="s">
        <v>50</v>
      </c>
      <c s="34" t="s">
        <v>162</v>
      </c>
      <c s="34" t="s">
        <v>163</v>
      </c>
      <c s="35" t="s">
        <v>93</v>
      </c>
      <c s="6" t="s">
        <v>164</v>
      </c>
      <c s="36" t="s">
        <v>134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96</v>
      </c>
      <c>
        <f>(M93*21)/100</f>
      </c>
      <c t="s">
        <v>28</v>
      </c>
    </row>
    <row r="94" spans="1:5" ht="12.75">
      <c r="A94" s="35" t="s">
        <v>57</v>
      </c>
      <c r="E94" s="39" t="s">
        <v>93</v>
      </c>
    </row>
    <row r="95" spans="1:5" ht="63.75">
      <c r="A95" s="35" t="s">
        <v>59</v>
      </c>
      <c r="E95" s="40" t="s">
        <v>165</v>
      </c>
    </row>
    <row r="96" spans="1:5" ht="140.25">
      <c r="A96" t="s">
        <v>61</v>
      </c>
      <c r="E96" s="39" t="s">
        <v>157</v>
      </c>
    </row>
    <row r="97" spans="1:16" ht="12.75">
      <c r="A97" t="s">
        <v>50</v>
      </c>
      <c s="34" t="s">
        <v>166</v>
      </c>
      <c s="34" t="s">
        <v>167</v>
      </c>
      <c s="35" t="s">
        <v>93</v>
      </c>
      <c s="6" t="s">
        <v>168</v>
      </c>
      <c s="36" t="s">
        <v>134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96</v>
      </c>
      <c>
        <f>(M97*21)/100</f>
      </c>
      <c t="s">
        <v>28</v>
      </c>
    </row>
    <row r="98" spans="1:5" ht="12.75">
      <c r="A98" s="35" t="s">
        <v>57</v>
      </c>
      <c r="E98" s="39" t="s">
        <v>93</v>
      </c>
    </row>
    <row r="99" spans="1:5" ht="63.75">
      <c r="A99" s="35" t="s">
        <v>59</v>
      </c>
      <c r="E99" s="40" t="s">
        <v>169</v>
      </c>
    </row>
    <row r="100" spans="1:5" ht="140.25">
      <c r="A100" t="s">
        <v>61</v>
      </c>
      <c r="E100" s="39" t="s">
        <v>157</v>
      </c>
    </row>
    <row r="101" spans="1:16" ht="12.75">
      <c r="A101" t="s">
        <v>50</v>
      </c>
      <c s="34" t="s">
        <v>170</v>
      </c>
      <c s="34" t="s">
        <v>171</v>
      </c>
      <c s="35" t="s">
        <v>93</v>
      </c>
      <c s="6" t="s">
        <v>172</v>
      </c>
      <c s="36" t="s">
        <v>134</v>
      </c>
      <c s="37">
        <v>12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96</v>
      </c>
      <c>
        <f>(M101*21)/100</f>
      </c>
      <c t="s">
        <v>28</v>
      </c>
    </row>
    <row r="102" spans="1:5" ht="12.75">
      <c r="A102" s="35" t="s">
        <v>57</v>
      </c>
      <c r="E102" s="39" t="s">
        <v>93</v>
      </c>
    </row>
    <row r="103" spans="1:5" ht="25.5">
      <c r="A103" s="35" t="s">
        <v>59</v>
      </c>
      <c r="E103" s="40" t="s">
        <v>173</v>
      </c>
    </row>
    <row r="104" spans="1:5" ht="114.75">
      <c r="A104" t="s">
        <v>61</v>
      </c>
      <c r="E104" s="39" t="s">
        <v>174</v>
      </c>
    </row>
    <row r="105" spans="1:16" ht="12.75">
      <c r="A105" t="s">
        <v>50</v>
      </c>
      <c s="34" t="s">
        <v>175</v>
      </c>
      <c s="34" t="s">
        <v>176</v>
      </c>
      <c s="35" t="s">
        <v>93</v>
      </c>
      <c s="6" t="s">
        <v>177</v>
      </c>
      <c s="36" t="s">
        <v>103</v>
      </c>
      <c s="37">
        <v>679.361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96</v>
      </c>
      <c>
        <f>(M105*21)/100</f>
      </c>
      <c t="s">
        <v>28</v>
      </c>
    </row>
    <row r="106" spans="1:5" ht="12.75">
      <c r="A106" s="35" t="s">
        <v>57</v>
      </c>
      <c r="E106" s="39" t="s">
        <v>93</v>
      </c>
    </row>
    <row r="107" spans="1:5" ht="114.75">
      <c r="A107" s="35" t="s">
        <v>59</v>
      </c>
      <c r="E107" s="40" t="s">
        <v>178</v>
      </c>
    </row>
    <row r="108" spans="1:5" ht="140.25">
      <c r="A108" t="s">
        <v>61</v>
      </c>
      <c r="E108" s="39" t="s">
        <v>179</v>
      </c>
    </row>
    <row r="109" spans="1:16" ht="25.5">
      <c r="A109" t="s">
        <v>50</v>
      </c>
      <c s="34" t="s">
        <v>180</v>
      </c>
      <c s="34" t="s">
        <v>181</v>
      </c>
      <c s="35" t="s">
        <v>93</v>
      </c>
      <c s="6" t="s">
        <v>182</v>
      </c>
      <c s="36" t="s">
        <v>183</v>
      </c>
      <c s="37">
        <v>3396.805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</v>
      </c>
      <c>
        <f>(M109*21)/100</f>
      </c>
      <c t="s">
        <v>28</v>
      </c>
    </row>
    <row r="110" spans="1:5" ht="12.75">
      <c r="A110" s="35" t="s">
        <v>57</v>
      </c>
      <c r="E110" s="39" t="s">
        <v>93</v>
      </c>
    </row>
    <row r="111" spans="1:5" ht="127.5">
      <c r="A111" s="35" t="s">
        <v>59</v>
      </c>
      <c r="E111" s="40" t="s">
        <v>184</v>
      </c>
    </row>
    <row r="112" spans="1:5" ht="127.5">
      <c r="A112" t="s">
        <v>61</v>
      </c>
      <c r="E112" s="39" t="s">
        <v>185</v>
      </c>
    </row>
    <row r="113" spans="1:16" ht="25.5">
      <c r="A113" t="s">
        <v>50</v>
      </c>
      <c s="34" t="s">
        <v>186</v>
      </c>
      <c s="34" t="s">
        <v>187</v>
      </c>
      <c s="35" t="s">
        <v>93</v>
      </c>
      <c s="6" t="s">
        <v>188</v>
      </c>
      <c s="36" t="s">
        <v>95</v>
      </c>
      <c s="37">
        <v>16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</v>
      </c>
      <c>
        <f>(M113*21)/100</f>
      </c>
      <c t="s">
        <v>28</v>
      </c>
    </row>
    <row r="114" spans="1:5" ht="12.75">
      <c r="A114" s="35" t="s">
        <v>57</v>
      </c>
      <c r="E114" s="39" t="s">
        <v>93</v>
      </c>
    </row>
    <row r="115" spans="1:5" ht="25.5">
      <c r="A115" s="35" t="s">
        <v>59</v>
      </c>
      <c r="E115" s="40" t="s">
        <v>189</v>
      </c>
    </row>
    <row r="116" spans="1:5" ht="178.5">
      <c r="A116" t="s">
        <v>61</v>
      </c>
      <c r="E116" s="39" t="s">
        <v>190</v>
      </c>
    </row>
    <row r="117" spans="1:16" ht="25.5">
      <c r="A117" t="s">
        <v>50</v>
      </c>
      <c s="34" t="s">
        <v>191</v>
      </c>
      <c s="34" t="s">
        <v>192</v>
      </c>
      <c s="35" t="s">
        <v>93</v>
      </c>
      <c s="6" t="s">
        <v>193</v>
      </c>
      <c s="36" t="s">
        <v>95</v>
      </c>
      <c s="37">
        <v>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96</v>
      </c>
      <c>
        <f>(M117*21)/100</f>
      </c>
      <c t="s">
        <v>28</v>
      </c>
    </row>
    <row r="118" spans="1:5" ht="12.75">
      <c r="A118" s="35" t="s">
        <v>57</v>
      </c>
      <c r="E118" s="39" t="s">
        <v>93</v>
      </c>
    </row>
    <row r="119" spans="1:5" ht="25.5">
      <c r="A119" s="35" t="s">
        <v>59</v>
      </c>
      <c r="E119" s="40" t="s">
        <v>194</v>
      </c>
    </row>
    <row r="120" spans="1:5" ht="204">
      <c r="A120" t="s">
        <v>61</v>
      </c>
      <c r="E120" s="39" t="s">
        <v>195</v>
      </c>
    </row>
    <row r="121" spans="1:16" ht="25.5">
      <c r="A121" t="s">
        <v>50</v>
      </c>
      <c s="34" t="s">
        <v>196</v>
      </c>
      <c s="34" t="s">
        <v>197</v>
      </c>
      <c s="35" t="s">
        <v>93</v>
      </c>
      <c s="6" t="s">
        <v>198</v>
      </c>
      <c s="36" t="s">
        <v>95</v>
      </c>
      <c s="37">
        <v>293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96</v>
      </c>
      <c>
        <f>(M121*21)/100</f>
      </c>
      <c t="s">
        <v>28</v>
      </c>
    </row>
    <row r="122" spans="1:5" ht="12.75">
      <c r="A122" s="35" t="s">
        <v>57</v>
      </c>
      <c r="E122" s="39" t="s">
        <v>93</v>
      </c>
    </row>
    <row r="123" spans="1:5" ht="25.5">
      <c r="A123" s="35" t="s">
        <v>59</v>
      </c>
      <c r="E123" s="40" t="s">
        <v>199</v>
      </c>
    </row>
    <row r="124" spans="1:5" ht="204">
      <c r="A124" t="s">
        <v>61</v>
      </c>
      <c r="E124" s="39" t="s">
        <v>200</v>
      </c>
    </row>
    <row r="125" spans="1:16" ht="25.5">
      <c r="A125" t="s">
        <v>50</v>
      </c>
      <c s="34" t="s">
        <v>201</v>
      </c>
      <c s="34" t="s">
        <v>202</v>
      </c>
      <c s="35" t="s">
        <v>93</v>
      </c>
      <c s="6" t="s">
        <v>203</v>
      </c>
      <c s="36" t="s">
        <v>95</v>
      </c>
      <c s="37">
        <v>42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96</v>
      </c>
      <c>
        <f>(M125*21)/100</f>
      </c>
      <c t="s">
        <v>28</v>
      </c>
    </row>
    <row r="126" spans="1:5" ht="12.75">
      <c r="A126" s="35" t="s">
        <v>57</v>
      </c>
      <c r="E126" s="39" t="s">
        <v>93</v>
      </c>
    </row>
    <row r="127" spans="1:5" ht="25.5">
      <c r="A127" s="35" t="s">
        <v>59</v>
      </c>
      <c r="E127" s="40" t="s">
        <v>204</v>
      </c>
    </row>
    <row r="128" spans="1:5" ht="216.75">
      <c r="A128" t="s">
        <v>61</v>
      </c>
      <c r="E128" s="39" t="s">
        <v>205</v>
      </c>
    </row>
    <row r="129" spans="1:16" ht="25.5">
      <c r="A129" t="s">
        <v>50</v>
      </c>
      <c s="34" t="s">
        <v>206</v>
      </c>
      <c s="34" t="s">
        <v>207</v>
      </c>
      <c s="35" t="s">
        <v>93</v>
      </c>
      <c s="6" t="s">
        <v>208</v>
      </c>
      <c s="36" t="s">
        <v>209</v>
      </c>
      <c s="37">
        <v>66.35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96</v>
      </c>
      <c>
        <f>(M129*21)/100</f>
      </c>
      <c t="s">
        <v>28</v>
      </c>
    </row>
    <row r="130" spans="1:5" ht="12.75">
      <c r="A130" s="35" t="s">
        <v>57</v>
      </c>
      <c r="E130" s="39" t="s">
        <v>93</v>
      </c>
    </row>
    <row r="131" spans="1:5" ht="25.5">
      <c r="A131" s="35" t="s">
        <v>59</v>
      </c>
      <c r="E131" s="40" t="s">
        <v>210</v>
      </c>
    </row>
    <row r="132" spans="1:5" ht="127.5">
      <c r="A132" t="s">
        <v>61</v>
      </c>
      <c r="E132" s="39" t="s">
        <v>211</v>
      </c>
    </row>
    <row r="133" spans="1:16" ht="12.75">
      <c r="A133" t="s">
        <v>50</v>
      </c>
      <c s="34" t="s">
        <v>212</v>
      </c>
      <c s="34" t="s">
        <v>213</v>
      </c>
      <c s="35" t="s">
        <v>93</v>
      </c>
      <c s="6" t="s">
        <v>214</v>
      </c>
      <c s="36" t="s">
        <v>134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96</v>
      </c>
      <c>
        <f>(M133*21)/100</f>
      </c>
      <c t="s">
        <v>28</v>
      </c>
    </row>
    <row r="134" spans="1:5" ht="12.75">
      <c r="A134" s="35" t="s">
        <v>57</v>
      </c>
      <c r="E134" s="39" t="s">
        <v>93</v>
      </c>
    </row>
    <row r="135" spans="1:5" ht="25.5">
      <c r="A135" s="35" t="s">
        <v>59</v>
      </c>
      <c r="E135" s="40" t="s">
        <v>215</v>
      </c>
    </row>
    <row r="136" spans="1:5" ht="127.5">
      <c r="A136" t="s">
        <v>61</v>
      </c>
      <c r="E136" s="39" t="s">
        <v>216</v>
      </c>
    </row>
    <row r="137" spans="1:16" ht="25.5">
      <c r="A137" t="s">
        <v>50</v>
      </c>
      <c s="34" t="s">
        <v>217</v>
      </c>
      <c s="34" t="s">
        <v>218</v>
      </c>
      <c s="35" t="s">
        <v>93</v>
      </c>
      <c s="6" t="s">
        <v>219</v>
      </c>
      <c s="36" t="s">
        <v>209</v>
      </c>
      <c s="37">
        <v>0.75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96</v>
      </c>
      <c>
        <f>(M137*21)/100</f>
      </c>
      <c t="s">
        <v>28</v>
      </c>
    </row>
    <row r="138" spans="1:5" ht="12.75">
      <c r="A138" s="35" t="s">
        <v>57</v>
      </c>
      <c r="E138" s="39" t="s">
        <v>93</v>
      </c>
    </row>
    <row r="139" spans="1:5" ht="25.5">
      <c r="A139" s="35" t="s">
        <v>59</v>
      </c>
      <c r="E139" s="40" t="s">
        <v>220</v>
      </c>
    </row>
    <row r="140" spans="1:5" ht="127.5">
      <c r="A140" t="s">
        <v>61</v>
      </c>
      <c r="E140" s="39" t="s">
        <v>221</v>
      </c>
    </row>
    <row r="141" spans="1:16" ht="12.75">
      <c r="A141" t="s">
        <v>50</v>
      </c>
      <c s="34" t="s">
        <v>222</v>
      </c>
      <c s="34" t="s">
        <v>223</v>
      </c>
      <c s="35" t="s">
        <v>93</v>
      </c>
      <c s="6" t="s">
        <v>224</v>
      </c>
      <c s="36" t="s">
        <v>134</v>
      </c>
      <c s="37">
        <v>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96</v>
      </c>
      <c>
        <f>(M141*21)/100</f>
      </c>
      <c t="s">
        <v>28</v>
      </c>
    </row>
    <row r="142" spans="1:5" ht="12.75">
      <c r="A142" s="35" t="s">
        <v>57</v>
      </c>
      <c r="E142" s="39" t="s">
        <v>93</v>
      </c>
    </row>
    <row r="143" spans="1:5" ht="114.75">
      <c r="A143" s="35" t="s">
        <v>59</v>
      </c>
      <c r="E143" s="40" t="s">
        <v>225</v>
      </c>
    </row>
    <row r="144" spans="1:5" ht="127.5">
      <c r="A144" t="s">
        <v>61</v>
      </c>
      <c r="E144" s="39" t="s">
        <v>216</v>
      </c>
    </row>
    <row r="145" spans="1:16" ht="25.5">
      <c r="A145" t="s">
        <v>50</v>
      </c>
      <c s="34" t="s">
        <v>226</v>
      </c>
      <c s="34" t="s">
        <v>227</v>
      </c>
      <c s="35" t="s">
        <v>93</v>
      </c>
      <c s="6" t="s">
        <v>228</v>
      </c>
      <c s="36" t="s">
        <v>209</v>
      </c>
      <c s="37">
        <v>0.8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96</v>
      </c>
      <c>
        <f>(M145*21)/100</f>
      </c>
      <c t="s">
        <v>28</v>
      </c>
    </row>
    <row r="146" spans="1:5" ht="12.75">
      <c r="A146" s="35" t="s">
        <v>57</v>
      </c>
      <c r="E146" s="39" t="s">
        <v>93</v>
      </c>
    </row>
    <row r="147" spans="1:5" ht="114.75">
      <c r="A147" s="35" t="s">
        <v>59</v>
      </c>
      <c r="E147" s="40" t="s">
        <v>229</v>
      </c>
    </row>
    <row r="148" spans="1:5" ht="127.5">
      <c r="A148" t="s">
        <v>61</v>
      </c>
      <c r="E148" s="39" t="s">
        <v>221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232</v>
      </c>
      <c r="E8" s="30" t="s">
        <v>231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76</v>
      </c>
      <c r="E9" s="33" t="s">
        <v>99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51</v>
      </c>
      <c s="34" t="s">
        <v>233</v>
      </c>
      <c s="35" t="s">
        <v>93</v>
      </c>
      <c s="6" t="s">
        <v>108</v>
      </c>
      <c s="36" t="s">
        <v>103</v>
      </c>
      <c s="37">
        <v>25.944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51">
      <c r="A11" s="35" t="s">
        <v>57</v>
      </c>
      <c r="E11" s="39" t="s">
        <v>234</v>
      </c>
    </row>
    <row r="12" spans="1:5" ht="38.25">
      <c r="A12" s="35" t="s">
        <v>59</v>
      </c>
      <c r="E12" s="40" t="s">
        <v>235</v>
      </c>
    </row>
    <row r="13" spans="1:5" ht="89.25">
      <c r="A13" t="s">
        <v>61</v>
      </c>
      <c r="E13" s="39" t="s">
        <v>105</v>
      </c>
    </row>
    <row r="14" spans="1:16" ht="25.5">
      <c r="A14" t="s">
        <v>50</v>
      </c>
      <c s="34" t="s">
        <v>28</v>
      </c>
      <c s="34" t="s">
        <v>236</v>
      </c>
      <c s="35" t="s">
        <v>93</v>
      </c>
      <c s="6" t="s">
        <v>237</v>
      </c>
      <c s="36" t="s">
        <v>95</v>
      </c>
      <c s="37">
        <v>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51">
      <c r="A15" s="35" t="s">
        <v>57</v>
      </c>
      <c r="E15" s="39" t="s">
        <v>238</v>
      </c>
    </row>
    <row r="16" spans="1:5" ht="25.5">
      <c r="A16" s="35" t="s">
        <v>59</v>
      </c>
      <c r="E16" s="40" t="s">
        <v>239</v>
      </c>
    </row>
    <row r="17" spans="1:5" ht="255">
      <c r="A17" t="s">
        <v>61</v>
      </c>
      <c r="E17" s="39" t="s">
        <v>240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COUNTIFS(L8:L149,"=0",A8:A149,"P")+COUNTIFS(L8:L149,"",A8:A149,"P")+SUM(Q8:Q149)</f>
      </c>
    </row>
    <row r="8" spans="1:13" ht="12.75">
      <c r="A8" t="s">
        <v>45</v>
      </c>
      <c r="C8" s="28" t="s">
        <v>243</v>
      </c>
      <c r="E8" s="30" t="s">
        <v>242</v>
      </c>
      <c r="J8" s="29">
        <f>0+J9+J38+J51+J96</f>
      </c>
      <c s="29">
        <f>0+K9+K38+K51+K96</f>
      </c>
      <c s="29">
        <f>0+L9+L38+L51+L96</f>
      </c>
      <c s="29">
        <f>0+M9+M38+M51+M96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7.232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58</v>
      </c>
    </row>
    <row r="12" spans="1:5" ht="25.5">
      <c r="A12" s="35" t="s">
        <v>59</v>
      </c>
      <c r="E12" s="40" t="s">
        <v>244</v>
      </c>
    </row>
    <row r="13" spans="1:5" ht="153">
      <c r="A13" t="s">
        <v>61</v>
      </c>
      <c r="E13" s="39" t="s">
        <v>62</v>
      </c>
    </row>
    <row r="14" spans="1:16" ht="25.5">
      <c r="A14" t="s">
        <v>50</v>
      </c>
      <c s="34" t="s">
        <v>28</v>
      </c>
      <c s="34" t="s">
        <v>63</v>
      </c>
      <c s="35" t="s">
        <v>64</v>
      </c>
      <c s="6" t="s">
        <v>65</v>
      </c>
      <c s="36" t="s">
        <v>55</v>
      </c>
      <c s="37">
        <v>0.05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58</v>
      </c>
    </row>
    <row r="16" spans="1:5" ht="25.5">
      <c r="A16" s="35" t="s">
        <v>59</v>
      </c>
      <c r="E16" s="40" t="s">
        <v>245</v>
      </c>
    </row>
    <row r="17" spans="1:5" ht="153">
      <c r="A17" t="s">
        <v>61</v>
      </c>
      <c r="E17" s="39" t="s">
        <v>62</v>
      </c>
    </row>
    <row r="18" spans="1:16" ht="25.5">
      <c r="A18" t="s">
        <v>50</v>
      </c>
      <c s="34" t="s">
        <v>26</v>
      </c>
      <c s="34" t="s">
        <v>67</v>
      </c>
      <c s="35" t="s">
        <v>68</v>
      </c>
      <c s="6" t="s">
        <v>69</v>
      </c>
      <c s="36" t="s">
        <v>55</v>
      </c>
      <c s="37">
        <v>227.366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58</v>
      </c>
    </row>
    <row r="20" spans="1:5" ht="63.75">
      <c r="A20" s="35" t="s">
        <v>59</v>
      </c>
      <c r="E20" s="40" t="s">
        <v>246</v>
      </c>
    </row>
    <row r="21" spans="1:5" ht="153">
      <c r="A21" t="s">
        <v>61</v>
      </c>
      <c r="E21" s="39" t="s">
        <v>62</v>
      </c>
    </row>
    <row r="22" spans="1:16" ht="25.5">
      <c r="A22" t="s">
        <v>50</v>
      </c>
      <c s="34" t="s">
        <v>71</v>
      </c>
      <c s="34" t="s">
        <v>72</v>
      </c>
      <c s="35" t="s">
        <v>73</v>
      </c>
      <c s="6" t="s">
        <v>74</v>
      </c>
      <c s="36" t="s">
        <v>55</v>
      </c>
      <c s="37">
        <v>0.05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58</v>
      </c>
    </row>
    <row r="24" spans="1:5" ht="114.75">
      <c r="A24" s="35" t="s">
        <v>59</v>
      </c>
      <c r="E24" s="40" t="s">
        <v>247</v>
      </c>
    </row>
    <row r="25" spans="1:5" ht="153">
      <c r="A25" t="s">
        <v>61</v>
      </c>
      <c r="E25" s="39" t="s">
        <v>62</v>
      </c>
    </row>
    <row r="26" spans="1:16" ht="25.5">
      <c r="A26" t="s">
        <v>50</v>
      </c>
      <c s="34" t="s">
        <v>76</v>
      </c>
      <c s="34" t="s">
        <v>77</v>
      </c>
      <c s="35" t="s">
        <v>78</v>
      </c>
      <c s="6" t="s">
        <v>79</v>
      </c>
      <c s="36" t="s">
        <v>55</v>
      </c>
      <c s="37">
        <v>0.17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58</v>
      </c>
    </row>
    <row r="28" spans="1:5" ht="127.5">
      <c r="A28" s="35" t="s">
        <v>59</v>
      </c>
      <c r="E28" s="40" t="s">
        <v>248</v>
      </c>
    </row>
    <row r="29" spans="1:5" ht="153">
      <c r="A29" t="s">
        <v>61</v>
      </c>
      <c r="E29" s="39" t="s">
        <v>62</v>
      </c>
    </row>
    <row r="30" spans="1:16" ht="25.5">
      <c r="A30" t="s">
        <v>50</v>
      </c>
      <c s="34" t="s">
        <v>27</v>
      </c>
      <c s="34" t="s">
        <v>81</v>
      </c>
      <c s="35" t="s">
        <v>82</v>
      </c>
      <c s="6" t="s">
        <v>83</v>
      </c>
      <c s="36" t="s">
        <v>55</v>
      </c>
      <c s="37">
        <v>3.04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58</v>
      </c>
    </row>
    <row r="32" spans="1:5" ht="25.5">
      <c r="A32" s="35" t="s">
        <v>59</v>
      </c>
      <c r="E32" s="40" t="s">
        <v>249</v>
      </c>
    </row>
    <row r="33" spans="1:5" ht="153">
      <c r="A33" t="s">
        <v>61</v>
      </c>
      <c r="E33" s="39" t="s">
        <v>62</v>
      </c>
    </row>
    <row r="34" spans="1:16" ht="25.5">
      <c r="A34" t="s">
        <v>50</v>
      </c>
      <c s="34" t="s">
        <v>85</v>
      </c>
      <c s="34" t="s">
        <v>86</v>
      </c>
      <c s="35" t="s">
        <v>87</v>
      </c>
      <c s="6" t="s">
        <v>88</v>
      </c>
      <c s="36" t="s">
        <v>55</v>
      </c>
      <c s="37">
        <v>5.76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12.75">
      <c r="A35" s="35" t="s">
        <v>57</v>
      </c>
      <c r="E35" s="39" t="s">
        <v>58</v>
      </c>
    </row>
    <row r="36" spans="1:5" ht="25.5">
      <c r="A36" s="35" t="s">
        <v>59</v>
      </c>
      <c r="E36" s="40" t="s">
        <v>250</v>
      </c>
    </row>
    <row r="37" spans="1:5" ht="153">
      <c r="A37" t="s">
        <v>61</v>
      </c>
      <c r="E37" s="39" t="s">
        <v>62</v>
      </c>
    </row>
    <row r="38" spans="1:13" ht="12.75">
      <c r="A38" t="s">
        <v>47</v>
      </c>
      <c r="C38" s="31" t="s">
        <v>51</v>
      </c>
      <c r="E38" s="33" t="s">
        <v>90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50</v>
      </c>
      <c s="34" t="s">
        <v>91</v>
      </c>
      <c s="34" t="s">
        <v>251</v>
      </c>
      <c s="35" t="s">
        <v>93</v>
      </c>
      <c s="6" t="s">
        <v>252</v>
      </c>
      <c s="36" t="s">
        <v>103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96</v>
      </c>
      <c>
        <f>(M39*21)/100</f>
      </c>
      <c t="s">
        <v>28</v>
      </c>
    </row>
    <row r="40" spans="1:5" ht="12.75">
      <c r="A40" s="35" t="s">
        <v>57</v>
      </c>
      <c r="E40" s="39" t="s">
        <v>93</v>
      </c>
    </row>
    <row r="41" spans="1:5" ht="38.25">
      <c r="A41" s="35" t="s">
        <v>59</v>
      </c>
      <c r="E41" s="40" t="s">
        <v>253</v>
      </c>
    </row>
    <row r="42" spans="1:5" ht="306">
      <c r="A42" t="s">
        <v>61</v>
      </c>
      <c r="E42" s="39" t="s">
        <v>254</v>
      </c>
    </row>
    <row r="43" spans="1:16" ht="12.75">
      <c r="A43" t="s">
        <v>50</v>
      </c>
      <c s="34" t="s">
        <v>100</v>
      </c>
      <c s="34" t="s">
        <v>255</v>
      </c>
      <c s="35" t="s">
        <v>93</v>
      </c>
      <c s="6" t="s">
        <v>256</v>
      </c>
      <c s="36" t="s">
        <v>95</v>
      </c>
      <c s="37">
        <v>200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96</v>
      </c>
      <c>
        <f>(M43*21)/100</f>
      </c>
      <c t="s">
        <v>28</v>
      </c>
    </row>
    <row r="44" spans="1:5" ht="12.75">
      <c r="A44" s="35" t="s">
        <v>57</v>
      </c>
      <c r="E44" s="39" t="s">
        <v>93</v>
      </c>
    </row>
    <row r="45" spans="1:5" ht="25.5">
      <c r="A45" s="35" t="s">
        <v>59</v>
      </c>
      <c r="E45" s="40" t="s">
        <v>257</v>
      </c>
    </row>
    <row r="46" spans="1:5" ht="63.75">
      <c r="A46" t="s">
        <v>61</v>
      </c>
      <c r="E46" s="39" t="s">
        <v>98</v>
      </c>
    </row>
    <row r="47" spans="1:16" ht="12.75">
      <c r="A47" t="s">
        <v>50</v>
      </c>
      <c s="34" t="s">
        <v>106</v>
      </c>
      <c s="34" t="s">
        <v>258</v>
      </c>
      <c s="35" t="s">
        <v>93</v>
      </c>
      <c s="6" t="s">
        <v>259</v>
      </c>
      <c s="36" t="s">
        <v>103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96</v>
      </c>
      <c>
        <f>(M47*21)/100</f>
      </c>
      <c t="s">
        <v>28</v>
      </c>
    </row>
    <row r="48" spans="1:5" ht="12.75">
      <c r="A48" s="35" t="s">
        <v>57</v>
      </c>
      <c r="E48" s="39" t="s">
        <v>93</v>
      </c>
    </row>
    <row r="49" spans="1:5" ht="25.5">
      <c r="A49" s="35" t="s">
        <v>59</v>
      </c>
      <c r="E49" s="40" t="s">
        <v>260</v>
      </c>
    </row>
    <row r="50" spans="1:5" ht="242.25">
      <c r="A50" t="s">
        <v>61</v>
      </c>
      <c r="E50" s="39" t="s">
        <v>261</v>
      </c>
    </row>
    <row r="51" spans="1:13" ht="12.75">
      <c r="A51" t="s">
        <v>47</v>
      </c>
      <c r="C51" s="31" t="s">
        <v>76</v>
      </c>
      <c r="E51" s="33" t="s">
        <v>99</v>
      </c>
      <c r="J51" s="32">
        <f>0</f>
      </c>
      <c s="32">
        <f>0</f>
      </c>
      <c s="32">
        <f>0+L52+L56+L60+L64+L68+L72+L76+L80+L84+L88+L92</f>
      </c>
      <c s="32">
        <f>0+M52+M56+M60+M64+M68+M72+M76+M80+M84+M88+M92</f>
      </c>
    </row>
    <row r="52" spans="1:16" ht="12.75">
      <c r="A52" t="s">
        <v>50</v>
      </c>
      <c s="34" t="s">
        <v>110</v>
      </c>
      <c s="34" t="s">
        <v>101</v>
      </c>
      <c s="35" t="s">
        <v>93</v>
      </c>
      <c s="6" t="s">
        <v>102</v>
      </c>
      <c s="36" t="s">
        <v>103</v>
      </c>
      <c s="37">
        <v>198.114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96</v>
      </c>
      <c>
        <f>(M52*21)/100</f>
      </c>
      <c t="s">
        <v>28</v>
      </c>
    </row>
    <row r="53" spans="1:5" ht="12.75">
      <c r="A53" s="35" t="s">
        <v>57</v>
      </c>
      <c r="E53" s="39" t="s">
        <v>93</v>
      </c>
    </row>
    <row r="54" spans="1:5" ht="89.25">
      <c r="A54" s="35" t="s">
        <v>59</v>
      </c>
      <c r="E54" s="40" t="s">
        <v>262</v>
      </c>
    </row>
    <row r="55" spans="1:5" ht="89.25">
      <c r="A55" t="s">
        <v>61</v>
      </c>
      <c r="E55" s="39" t="s">
        <v>263</v>
      </c>
    </row>
    <row r="56" spans="1:16" ht="12.75">
      <c r="A56" t="s">
        <v>50</v>
      </c>
      <c s="34" t="s">
        <v>115</v>
      </c>
      <c s="34" t="s">
        <v>107</v>
      </c>
      <c s="35" t="s">
        <v>93</v>
      </c>
      <c s="6" t="s">
        <v>108</v>
      </c>
      <c s="36" t="s">
        <v>103</v>
      </c>
      <c s="37">
        <v>32.13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96</v>
      </c>
      <c>
        <f>(M56*21)/100</f>
      </c>
      <c t="s">
        <v>28</v>
      </c>
    </row>
    <row r="57" spans="1:5" ht="12.75">
      <c r="A57" s="35" t="s">
        <v>57</v>
      </c>
      <c r="E57" s="39" t="s">
        <v>93</v>
      </c>
    </row>
    <row r="58" spans="1:5" ht="38.25">
      <c r="A58" s="35" t="s">
        <v>59</v>
      </c>
      <c r="E58" s="40" t="s">
        <v>264</v>
      </c>
    </row>
    <row r="59" spans="1:5" ht="89.25">
      <c r="A59" t="s">
        <v>61</v>
      </c>
      <c r="E59" s="39" t="s">
        <v>263</v>
      </c>
    </row>
    <row r="60" spans="1:16" ht="12.75">
      <c r="A60" t="s">
        <v>50</v>
      </c>
      <c s="34" t="s">
        <v>120</v>
      </c>
      <c s="34" t="s">
        <v>265</v>
      </c>
      <c s="35" t="s">
        <v>93</v>
      </c>
      <c s="6" t="s">
        <v>266</v>
      </c>
      <c s="36" t="s">
        <v>95</v>
      </c>
      <c s="37">
        <v>90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96</v>
      </c>
      <c>
        <f>(M60*21)/100</f>
      </c>
      <c t="s">
        <v>28</v>
      </c>
    </row>
    <row r="61" spans="1:5" ht="12.75">
      <c r="A61" s="35" t="s">
        <v>57</v>
      </c>
      <c r="E61" s="39" t="s">
        <v>93</v>
      </c>
    </row>
    <row r="62" spans="1:5" ht="63.75">
      <c r="A62" s="35" t="s">
        <v>59</v>
      </c>
      <c r="E62" s="40" t="s">
        <v>267</v>
      </c>
    </row>
    <row r="63" spans="1:5" ht="306">
      <c r="A63" t="s">
        <v>61</v>
      </c>
      <c r="E63" s="39" t="s">
        <v>268</v>
      </c>
    </row>
    <row r="64" spans="1:16" ht="25.5">
      <c r="A64" t="s">
        <v>50</v>
      </c>
      <c s="34" t="s">
        <v>125</v>
      </c>
      <c s="34" t="s">
        <v>121</v>
      </c>
      <c s="35" t="s">
        <v>93</v>
      </c>
      <c s="6" t="s">
        <v>122</v>
      </c>
      <c s="36" t="s">
        <v>95</v>
      </c>
      <c s="37">
        <v>175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96</v>
      </c>
      <c>
        <f>(M64*21)/100</f>
      </c>
      <c t="s">
        <v>28</v>
      </c>
    </row>
    <row r="65" spans="1:5" ht="12.75">
      <c r="A65" s="35" t="s">
        <v>57</v>
      </c>
      <c r="E65" s="39" t="s">
        <v>93</v>
      </c>
    </row>
    <row r="66" spans="1:5" ht="25.5">
      <c r="A66" s="35" t="s">
        <v>59</v>
      </c>
      <c r="E66" s="40" t="s">
        <v>269</v>
      </c>
    </row>
    <row r="67" spans="1:5" ht="114.75">
      <c r="A67" t="s">
        <v>61</v>
      </c>
      <c r="E67" s="39" t="s">
        <v>270</v>
      </c>
    </row>
    <row r="68" spans="1:16" ht="25.5">
      <c r="A68" t="s">
        <v>50</v>
      </c>
      <c s="34" t="s">
        <v>131</v>
      </c>
      <c s="34" t="s">
        <v>271</v>
      </c>
      <c s="35" t="s">
        <v>93</v>
      </c>
      <c s="6" t="s">
        <v>272</v>
      </c>
      <c s="36" t="s">
        <v>134</v>
      </c>
      <c s="37">
        <v>194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96</v>
      </c>
      <c>
        <f>(M68*21)/100</f>
      </c>
      <c t="s">
        <v>28</v>
      </c>
    </row>
    <row r="69" spans="1:5" ht="12.75">
      <c r="A69" s="35" t="s">
        <v>57</v>
      </c>
      <c r="E69" s="39" t="s">
        <v>93</v>
      </c>
    </row>
    <row r="70" spans="1:5" ht="38.25">
      <c r="A70" s="35" t="s">
        <v>59</v>
      </c>
      <c r="E70" s="40" t="s">
        <v>273</v>
      </c>
    </row>
    <row r="71" spans="1:5" ht="153">
      <c r="A71" t="s">
        <v>61</v>
      </c>
      <c r="E71" s="39" t="s">
        <v>274</v>
      </c>
    </row>
    <row r="72" spans="1:16" ht="12.75">
      <c r="A72" t="s">
        <v>50</v>
      </c>
      <c s="34" t="s">
        <v>137</v>
      </c>
      <c s="34" t="s">
        <v>126</v>
      </c>
      <c s="35" t="s">
        <v>93</v>
      </c>
      <c s="6" t="s">
        <v>127</v>
      </c>
      <c s="36" t="s">
        <v>128</v>
      </c>
      <c s="37">
        <v>109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96</v>
      </c>
      <c>
        <f>(M72*21)/100</f>
      </c>
      <c t="s">
        <v>28</v>
      </c>
    </row>
    <row r="73" spans="1:5" ht="12.75">
      <c r="A73" s="35" t="s">
        <v>57</v>
      </c>
      <c r="E73" s="39" t="s">
        <v>93</v>
      </c>
    </row>
    <row r="74" spans="1:5" ht="25.5">
      <c r="A74" s="35" t="s">
        <v>59</v>
      </c>
      <c r="E74" s="40" t="s">
        <v>275</v>
      </c>
    </row>
    <row r="75" spans="1:5" ht="140.25">
      <c r="A75" t="s">
        <v>61</v>
      </c>
      <c r="E75" s="39" t="s">
        <v>276</v>
      </c>
    </row>
    <row r="76" spans="1:16" ht="12.75">
      <c r="A76" t="s">
        <v>50</v>
      </c>
      <c s="34" t="s">
        <v>142</v>
      </c>
      <c s="34" t="s">
        <v>132</v>
      </c>
      <c s="35" t="s">
        <v>93</v>
      </c>
      <c s="6" t="s">
        <v>133</v>
      </c>
      <c s="36" t="s">
        <v>134</v>
      </c>
      <c s="37">
        <v>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96</v>
      </c>
      <c>
        <f>(M76*21)/100</f>
      </c>
      <c t="s">
        <v>28</v>
      </c>
    </row>
    <row r="77" spans="1:5" ht="12.75">
      <c r="A77" s="35" t="s">
        <v>57</v>
      </c>
      <c r="E77" s="39" t="s">
        <v>93</v>
      </c>
    </row>
    <row r="78" spans="1:5" ht="25.5">
      <c r="A78" s="35" t="s">
        <v>59</v>
      </c>
      <c r="E78" s="40" t="s">
        <v>277</v>
      </c>
    </row>
    <row r="79" spans="1:5" ht="255">
      <c r="A79" t="s">
        <v>61</v>
      </c>
      <c r="E79" s="39" t="s">
        <v>278</v>
      </c>
    </row>
    <row r="80" spans="1:16" ht="25.5">
      <c r="A80" t="s">
        <v>50</v>
      </c>
      <c s="34" t="s">
        <v>148</v>
      </c>
      <c s="34" t="s">
        <v>138</v>
      </c>
      <c s="35" t="s">
        <v>93</v>
      </c>
      <c s="6" t="s">
        <v>139</v>
      </c>
      <c s="36" t="s">
        <v>95</v>
      </c>
      <c s="37">
        <v>100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96</v>
      </c>
      <c>
        <f>(M80*21)/100</f>
      </c>
      <c t="s">
        <v>28</v>
      </c>
    </row>
    <row r="81" spans="1:5" ht="12.75">
      <c r="A81" s="35" t="s">
        <v>57</v>
      </c>
      <c r="E81" s="39" t="s">
        <v>93</v>
      </c>
    </row>
    <row r="82" spans="1:5" ht="12.75">
      <c r="A82" s="35" t="s">
        <v>59</v>
      </c>
      <c r="E82" s="40" t="s">
        <v>140</v>
      </c>
    </row>
    <row r="83" spans="1:5" ht="178.5">
      <c r="A83" t="s">
        <v>61</v>
      </c>
      <c r="E83" s="39" t="s">
        <v>279</v>
      </c>
    </row>
    <row r="84" spans="1:16" ht="12.75">
      <c r="A84" t="s">
        <v>50</v>
      </c>
      <c s="34" t="s">
        <v>153</v>
      </c>
      <c s="34" t="s">
        <v>280</v>
      </c>
      <c s="35" t="s">
        <v>93</v>
      </c>
      <c s="6" t="s">
        <v>144</v>
      </c>
      <c s="36" t="s">
        <v>128</v>
      </c>
      <c s="37">
        <v>109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</v>
      </c>
      <c>
        <f>(M84*21)/100</f>
      </c>
      <c t="s">
        <v>28</v>
      </c>
    </row>
    <row r="85" spans="1:5" ht="12.75">
      <c r="A85" s="35" t="s">
        <v>57</v>
      </c>
      <c r="E85" s="39" t="s">
        <v>93</v>
      </c>
    </row>
    <row r="86" spans="1:5" ht="38.25">
      <c r="A86" s="35" t="s">
        <v>59</v>
      </c>
      <c r="E86" s="40" t="s">
        <v>281</v>
      </c>
    </row>
    <row r="87" spans="1:5" ht="140.25">
      <c r="A87" t="s">
        <v>61</v>
      </c>
      <c r="E87" s="39" t="s">
        <v>146</v>
      </c>
    </row>
    <row r="88" spans="1:16" ht="12.75">
      <c r="A88" t="s">
        <v>50</v>
      </c>
      <c s="34" t="s">
        <v>158</v>
      </c>
      <c s="34" t="s">
        <v>282</v>
      </c>
      <c s="35" t="s">
        <v>93</v>
      </c>
      <c s="6" t="s">
        <v>283</v>
      </c>
      <c s="36" t="s">
        <v>128</v>
      </c>
      <c s="37">
        <v>109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</v>
      </c>
      <c>
        <f>(M88*21)/100</f>
      </c>
      <c t="s">
        <v>28</v>
      </c>
    </row>
    <row r="89" spans="1:5" ht="12.75">
      <c r="A89" s="35" t="s">
        <v>57</v>
      </c>
      <c r="E89" s="39" t="s">
        <v>93</v>
      </c>
    </row>
    <row r="90" spans="1:5" ht="38.25">
      <c r="A90" s="35" t="s">
        <v>59</v>
      </c>
      <c r="E90" s="40" t="s">
        <v>284</v>
      </c>
    </row>
    <row r="91" spans="1:5" ht="140.25">
      <c r="A91" t="s">
        <v>61</v>
      </c>
      <c r="E91" s="39" t="s">
        <v>130</v>
      </c>
    </row>
    <row r="92" spans="1:16" ht="12.75">
      <c r="A92" t="s">
        <v>50</v>
      </c>
      <c s="34" t="s">
        <v>162</v>
      </c>
      <c s="34" t="s">
        <v>285</v>
      </c>
      <c s="35" t="s">
        <v>93</v>
      </c>
      <c s="6" t="s">
        <v>286</v>
      </c>
      <c s="36" t="s">
        <v>128</v>
      </c>
      <c s="37">
        <v>109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</v>
      </c>
      <c>
        <f>(M92*21)/100</f>
      </c>
      <c t="s">
        <v>28</v>
      </c>
    </row>
    <row r="93" spans="1:5" ht="12.75">
      <c r="A93" s="35" t="s">
        <v>57</v>
      </c>
      <c r="E93" s="39" t="s">
        <v>93</v>
      </c>
    </row>
    <row r="94" spans="1:5" ht="38.25">
      <c r="A94" s="35" t="s">
        <v>59</v>
      </c>
      <c r="E94" s="40" t="s">
        <v>287</v>
      </c>
    </row>
    <row r="95" spans="1:5" ht="140.25">
      <c r="A95" t="s">
        <v>61</v>
      </c>
      <c r="E95" s="39" t="s">
        <v>146</v>
      </c>
    </row>
    <row r="96" spans="1:13" ht="12.75">
      <c r="A96" t="s">
        <v>47</v>
      </c>
      <c r="C96" s="31" t="s">
        <v>100</v>
      </c>
      <c r="E96" s="33" t="s">
        <v>147</v>
      </c>
      <c r="J96" s="32">
        <f>0</f>
      </c>
      <c s="32">
        <f>0</f>
      </c>
      <c s="32">
        <f>0+L97+L101+L105+L109+L113+L117+L121+L125+L129+L133+L137+L141+L145+L149</f>
      </c>
      <c s="32">
        <f>0+M97+M101+M105+M109+M113+M117+M121+M125+M129+M133+M137+M141+M145+M149</f>
      </c>
    </row>
    <row r="97" spans="1:16" ht="12.75">
      <c r="A97" t="s">
        <v>50</v>
      </c>
      <c s="34" t="s">
        <v>166</v>
      </c>
      <c s="34" t="s">
        <v>154</v>
      </c>
      <c s="35" t="s">
        <v>93</v>
      </c>
      <c s="6" t="s">
        <v>155</v>
      </c>
      <c s="36" t="s">
        <v>134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96</v>
      </c>
      <c>
        <f>(M97*21)/100</f>
      </c>
      <c t="s">
        <v>28</v>
      </c>
    </row>
    <row r="98" spans="1:5" ht="12.75">
      <c r="A98" s="35" t="s">
        <v>57</v>
      </c>
      <c r="E98" s="39" t="s">
        <v>93</v>
      </c>
    </row>
    <row r="99" spans="1:5" ht="89.25">
      <c r="A99" s="35" t="s">
        <v>59</v>
      </c>
      <c r="E99" s="40" t="s">
        <v>288</v>
      </c>
    </row>
    <row r="100" spans="1:5" ht="140.25">
      <c r="A100" t="s">
        <v>61</v>
      </c>
      <c r="E100" s="39" t="s">
        <v>157</v>
      </c>
    </row>
    <row r="101" spans="1:16" ht="12.75">
      <c r="A101" t="s">
        <v>50</v>
      </c>
      <c s="34" t="s">
        <v>170</v>
      </c>
      <c s="34" t="s">
        <v>163</v>
      </c>
      <c s="35" t="s">
        <v>93</v>
      </c>
      <c s="6" t="s">
        <v>164</v>
      </c>
      <c s="36" t="s">
        <v>134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96</v>
      </c>
      <c>
        <f>(M101*21)/100</f>
      </c>
      <c t="s">
        <v>28</v>
      </c>
    </row>
    <row r="102" spans="1:5" ht="12.75">
      <c r="A102" s="35" t="s">
        <v>57</v>
      </c>
      <c r="E102" s="39" t="s">
        <v>93</v>
      </c>
    </row>
    <row r="103" spans="1:5" ht="63.75">
      <c r="A103" s="35" t="s">
        <v>59</v>
      </c>
      <c r="E103" s="40" t="s">
        <v>289</v>
      </c>
    </row>
    <row r="104" spans="1:5" ht="140.25">
      <c r="A104" t="s">
        <v>61</v>
      </c>
      <c r="E104" s="39" t="s">
        <v>157</v>
      </c>
    </row>
    <row r="105" spans="1:16" ht="12.75">
      <c r="A105" t="s">
        <v>50</v>
      </c>
      <c s="34" t="s">
        <v>175</v>
      </c>
      <c s="34" t="s">
        <v>167</v>
      </c>
      <c s="35" t="s">
        <v>93</v>
      </c>
      <c s="6" t="s">
        <v>168</v>
      </c>
      <c s="36" t="s">
        <v>134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96</v>
      </c>
      <c>
        <f>(M105*21)/100</f>
      </c>
      <c t="s">
        <v>28</v>
      </c>
    </row>
    <row r="106" spans="1:5" ht="12.75">
      <c r="A106" s="35" t="s">
        <v>57</v>
      </c>
      <c r="E106" s="39" t="s">
        <v>93</v>
      </c>
    </row>
    <row r="107" spans="1:5" ht="38.25">
      <c r="A107" s="35" t="s">
        <v>59</v>
      </c>
      <c r="E107" s="40" t="s">
        <v>290</v>
      </c>
    </row>
    <row r="108" spans="1:5" ht="140.25">
      <c r="A108" t="s">
        <v>61</v>
      </c>
      <c r="E108" s="39" t="s">
        <v>157</v>
      </c>
    </row>
    <row r="109" spans="1:16" ht="12.75">
      <c r="A109" t="s">
        <v>50</v>
      </c>
      <c s="34" t="s">
        <v>180</v>
      </c>
      <c s="34" t="s">
        <v>171</v>
      </c>
      <c s="35" t="s">
        <v>93</v>
      </c>
      <c s="6" t="s">
        <v>172</v>
      </c>
      <c s="36" t="s">
        <v>134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</v>
      </c>
      <c>
        <f>(M109*21)/100</f>
      </c>
      <c t="s">
        <v>28</v>
      </c>
    </row>
    <row r="110" spans="1:5" ht="12.75">
      <c r="A110" s="35" t="s">
        <v>57</v>
      </c>
      <c r="E110" s="39" t="s">
        <v>93</v>
      </c>
    </row>
    <row r="111" spans="1:5" ht="25.5">
      <c r="A111" s="35" t="s">
        <v>59</v>
      </c>
      <c r="E111" s="40" t="s">
        <v>291</v>
      </c>
    </row>
    <row r="112" spans="1:5" ht="114.75">
      <c r="A112" t="s">
        <v>61</v>
      </c>
      <c r="E112" s="39" t="s">
        <v>174</v>
      </c>
    </row>
    <row r="113" spans="1:16" ht="12.75">
      <c r="A113" t="s">
        <v>50</v>
      </c>
      <c s="34" t="s">
        <v>186</v>
      </c>
      <c s="34" t="s">
        <v>176</v>
      </c>
      <c s="35" t="s">
        <v>93</v>
      </c>
      <c s="6" t="s">
        <v>177</v>
      </c>
      <c s="36" t="s">
        <v>103</v>
      </c>
      <c s="37">
        <v>125.755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</v>
      </c>
      <c>
        <f>(M113*21)/100</f>
      </c>
      <c t="s">
        <v>28</v>
      </c>
    </row>
    <row r="114" spans="1:5" ht="12.75">
      <c r="A114" s="35" t="s">
        <v>57</v>
      </c>
      <c r="E114" s="39" t="s">
        <v>93</v>
      </c>
    </row>
    <row r="115" spans="1:5" ht="76.5">
      <c r="A115" s="35" t="s">
        <v>59</v>
      </c>
      <c r="E115" s="40" t="s">
        <v>292</v>
      </c>
    </row>
    <row r="116" spans="1:5" ht="140.25">
      <c r="A116" t="s">
        <v>61</v>
      </c>
      <c r="E116" s="39" t="s">
        <v>179</v>
      </c>
    </row>
    <row r="117" spans="1:16" ht="25.5">
      <c r="A117" t="s">
        <v>50</v>
      </c>
      <c s="34" t="s">
        <v>191</v>
      </c>
      <c s="34" t="s">
        <v>181</v>
      </c>
      <c s="35" t="s">
        <v>93</v>
      </c>
      <c s="6" t="s">
        <v>182</v>
      </c>
      <c s="36" t="s">
        <v>183</v>
      </c>
      <c s="37">
        <v>628.776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96</v>
      </c>
      <c>
        <f>(M117*21)/100</f>
      </c>
      <c t="s">
        <v>28</v>
      </c>
    </row>
    <row r="118" spans="1:5" ht="12.75">
      <c r="A118" s="35" t="s">
        <v>57</v>
      </c>
      <c r="E118" s="39" t="s">
        <v>93</v>
      </c>
    </row>
    <row r="119" spans="1:5" ht="76.5">
      <c r="A119" s="35" t="s">
        <v>59</v>
      </c>
      <c r="E119" s="40" t="s">
        <v>293</v>
      </c>
    </row>
    <row r="120" spans="1:5" ht="127.5">
      <c r="A120" t="s">
        <v>61</v>
      </c>
      <c r="E120" s="39" t="s">
        <v>185</v>
      </c>
    </row>
    <row r="121" spans="1:16" ht="25.5">
      <c r="A121" t="s">
        <v>50</v>
      </c>
      <c s="34" t="s">
        <v>196</v>
      </c>
      <c s="34" t="s">
        <v>192</v>
      </c>
      <c s="35" t="s">
        <v>93</v>
      </c>
      <c s="6" t="s">
        <v>193</v>
      </c>
      <c s="36" t="s">
        <v>95</v>
      </c>
      <c s="37">
        <v>43.2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96</v>
      </c>
      <c>
        <f>(M121*21)/100</f>
      </c>
      <c t="s">
        <v>28</v>
      </c>
    </row>
    <row r="122" spans="1:5" ht="12.75">
      <c r="A122" s="35" t="s">
        <v>57</v>
      </c>
      <c r="E122" s="39" t="s">
        <v>93</v>
      </c>
    </row>
    <row r="123" spans="1:5" ht="25.5">
      <c r="A123" s="35" t="s">
        <v>59</v>
      </c>
      <c r="E123" s="40" t="s">
        <v>294</v>
      </c>
    </row>
    <row r="124" spans="1:5" ht="204">
      <c r="A124" t="s">
        <v>61</v>
      </c>
      <c r="E124" s="39" t="s">
        <v>195</v>
      </c>
    </row>
    <row r="125" spans="1:16" ht="25.5">
      <c r="A125" t="s">
        <v>50</v>
      </c>
      <c s="34" t="s">
        <v>201</v>
      </c>
      <c s="34" t="s">
        <v>197</v>
      </c>
      <c s="35" t="s">
        <v>93</v>
      </c>
      <c s="6" t="s">
        <v>198</v>
      </c>
      <c s="36" t="s">
        <v>95</v>
      </c>
      <c s="37">
        <v>20.8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96</v>
      </c>
      <c>
        <f>(M125*21)/100</f>
      </c>
      <c t="s">
        <v>28</v>
      </c>
    </row>
    <row r="126" spans="1:5" ht="12.75">
      <c r="A126" s="35" t="s">
        <v>57</v>
      </c>
      <c r="E126" s="39" t="s">
        <v>93</v>
      </c>
    </row>
    <row r="127" spans="1:5" ht="25.5">
      <c r="A127" s="35" t="s">
        <v>59</v>
      </c>
      <c r="E127" s="40" t="s">
        <v>295</v>
      </c>
    </row>
    <row r="128" spans="1:5" ht="204">
      <c r="A128" t="s">
        <v>61</v>
      </c>
      <c r="E128" s="39" t="s">
        <v>200</v>
      </c>
    </row>
    <row r="129" spans="1:16" ht="25.5">
      <c r="A129" t="s">
        <v>50</v>
      </c>
      <c s="34" t="s">
        <v>206</v>
      </c>
      <c s="34" t="s">
        <v>202</v>
      </c>
      <c s="35" t="s">
        <v>93</v>
      </c>
      <c s="6" t="s">
        <v>203</v>
      </c>
      <c s="36" t="s">
        <v>95</v>
      </c>
      <c s="37">
        <v>26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96</v>
      </c>
      <c>
        <f>(M129*21)/100</f>
      </c>
      <c t="s">
        <v>28</v>
      </c>
    </row>
    <row r="130" spans="1:5" ht="12.75">
      <c r="A130" s="35" t="s">
        <v>57</v>
      </c>
      <c r="E130" s="39" t="s">
        <v>93</v>
      </c>
    </row>
    <row r="131" spans="1:5" ht="25.5">
      <c r="A131" s="35" t="s">
        <v>59</v>
      </c>
      <c r="E131" s="40" t="s">
        <v>296</v>
      </c>
    </row>
    <row r="132" spans="1:5" ht="216.75">
      <c r="A132" t="s">
        <v>61</v>
      </c>
      <c r="E132" s="39" t="s">
        <v>205</v>
      </c>
    </row>
    <row r="133" spans="1:16" ht="25.5">
      <c r="A133" t="s">
        <v>50</v>
      </c>
      <c s="34" t="s">
        <v>212</v>
      </c>
      <c s="34" t="s">
        <v>207</v>
      </c>
      <c s="35" t="s">
        <v>93</v>
      </c>
      <c s="6" t="s">
        <v>208</v>
      </c>
      <c s="36" t="s">
        <v>209</v>
      </c>
      <c s="37">
        <v>41.074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96</v>
      </c>
      <c>
        <f>(M133*21)/100</f>
      </c>
      <c t="s">
        <v>28</v>
      </c>
    </row>
    <row r="134" spans="1:5" ht="12.75">
      <c r="A134" s="35" t="s">
        <v>57</v>
      </c>
      <c r="E134" s="39" t="s">
        <v>93</v>
      </c>
    </row>
    <row r="135" spans="1:5" ht="25.5">
      <c r="A135" s="35" t="s">
        <v>59</v>
      </c>
      <c r="E135" s="40" t="s">
        <v>297</v>
      </c>
    </row>
    <row r="136" spans="1:5" ht="127.5">
      <c r="A136" t="s">
        <v>61</v>
      </c>
      <c r="E136" s="39" t="s">
        <v>211</v>
      </c>
    </row>
    <row r="137" spans="1:16" ht="12.75">
      <c r="A137" t="s">
        <v>50</v>
      </c>
      <c s="34" t="s">
        <v>217</v>
      </c>
      <c s="34" t="s">
        <v>213</v>
      </c>
      <c s="35" t="s">
        <v>93</v>
      </c>
      <c s="6" t="s">
        <v>214</v>
      </c>
      <c s="36" t="s">
        <v>134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96</v>
      </c>
      <c>
        <f>(M137*21)/100</f>
      </c>
      <c t="s">
        <v>28</v>
      </c>
    </row>
    <row r="138" spans="1:5" ht="12.75">
      <c r="A138" s="35" t="s">
        <v>57</v>
      </c>
      <c r="E138" s="39" t="s">
        <v>93</v>
      </c>
    </row>
    <row r="139" spans="1:5" ht="25.5">
      <c r="A139" s="35" t="s">
        <v>59</v>
      </c>
      <c r="E139" s="40" t="s">
        <v>298</v>
      </c>
    </row>
    <row r="140" spans="1:5" ht="127.5">
      <c r="A140" t="s">
        <v>61</v>
      </c>
      <c r="E140" s="39" t="s">
        <v>216</v>
      </c>
    </row>
    <row r="141" spans="1:16" ht="25.5">
      <c r="A141" t="s">
        <v>50</v>
      </c>
      <c s="34" t="s">
        <v>222</v>
      </c>
      <c s="34" t="s">
        <v>218</v>
      </c>
      <c s="35" t="s">
        <v>93</v>
      </c>
      <c s="6" t="s">
        <v>219</v>
      </c>
      <c s="36" t="s">
        <v>209</v>
      </c>
      <c s="37">
        <v>0.25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96</v>
      </c>
      <c>
        <f>(M141*21)/100</f>
      </c>
      <c t="s">
        <v>28</v>
      </c>
    </row>
    <row r="142" spans="1:5" ht="12.75">
      <c r="A142" s="35" t="s">
        <v>57</v>
      </c>
      <c r="E142" s="39" t="s">
        <v>93</v>
      </c>
    </row>
    <row r="143" spans="1:5" ht="25.5">
      <c r="A143" s="35" t="s">
        <v>59</v>
      </c>
      <c r="E143" s="40" t="s">
        <v>299</v>
      </c>
    </row>
    <row r="144" spans="1:5" ht="127.5">
      <c r="A144" t="s">
        <v>61</v>
      </c>
      <c r="E144" s="39" t="s">
        <v>221</v>
      </c>
    </row>
    <row r="145" spans="1:16" ht="12.75">
      <c r="A145" t="s">
        <v>50</v>
      </c>
      <c s="34" t="s">
        <v>226</v>
      </c>
      <c s="34" t="s">
        <v>223</v>
      </c>
      <c s="35" t="s">
        <v>93</v>
      </c>
      <c s="6" t="s">
        <v>224</v>
      </c>
      <c s="36" t="s">
        <v>134</v>
      </c>
      <c s="37">
        <v>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96</v>
      </c>
      <c>
        <f>(M145*21)/100</f>
      </c>
      <c t="s">
        <v>28</v>
      </c>
    </row>
    <row r="146" spans="1:5" ht="12.75">
      <c r="A146" s="35" t="s">
        <v>57</v>
      </c>
      <c r="E146" s="39" t="s">
        <v>93</v>
      </c>
    </row>
    <row r="147" spans="1:5" ht="63.75">
      <c r="A147" s="35" t="s">
        <v>59</v>
      </c>
      <c r="E147" s="40" t="s">
        <v>300</v>
      </c>
    </row>
    <row r="148" spans="1:5" ht="127.5">
      <c r="A148" t="s">
        <v>61</v>
      </c>
      <c r="E148" s="39" t="s">
        <v>216</v>
      </c>
    </row>
    <row r="149" spans="1:16" ht="25.5">
      <c r="A149" t="s">
        <v>50</v>
      </c>
      <c s="34" t="s">
        <v>301</v>
      </c>
      <c s="34" t="s">
        <v>227</v>
      </c>
      <c s="35" t="s">
        <v>93</v>
      </c>
      <c s="6" t="s">
        <v>228</v>
      </c>
      <c s="36" t="s">
        <v>209</v>
      </c>
      <c s="37">
        <v>0.25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96</v>
      </c>
      <c>
        <f>(M149*21)/100</f>
      </c>
      <c t="s">
        <v>28</v>
      </c>
    </row>
    <row r="150" spans="1:5" ht="12.75">
      <c r="A150" s="35" t="s">
        <v>57</v>
      </c>
      <c r="E150" s="39" t="s">
        <v>93</v>
      </c>
    </row>
    <row r="151" spans="1:5" ht="63.75">
      <c r="A151" s="35" t="s">
        <v>59</v>
      </c>
      <c r="E151" s="40" t="s">
        <v>302</v>
      </c>
    </row>
    <row r="152" spans="1:5" ht="127.5">
      <c r="A152" t="s">
        <v>61</v>
      </c>
      <c r="E152" s="39" t="s">
        <v>221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305</v>
      </c>
      <c r="E8" s="30" t="s">
        <v>304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76</v>
      </c>
      <c r="E9" s="33" t="s">
        <v>99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51</v>
      </c>
      <c s="34" t="s">
        <v>233</v>
      </c>
      <c s="35" t="s">
        <v>93</v>
      </c>
      <c s="6" t="s">
        <v>108</v>
      </c>
      <c s="36" t="s">
        <v>103</v>
      </c>
      <c s="37">
        <v>14.214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51">
      <c r="A11" s="35" t="s">
        <v>57</v>
      </c>
      <c r="E11" s="39" t="s">
        <v>306</v>
      </c>
    </row>
    <row r="12" spans="1:5" ht="25.5">
      <c r="A12" s="35" t="s">
        <v>59</v>
      </c>
      <c r="E12" s="40" t="s">
        <v>307</v>
      </c>
    </row>
    <row r="13" spans="1:5" ht="89.25">
      <c r="A13" t="s">
        <v>61</v>
      </c>
      <c r="E13" s="39" t="s">
        <v>105</v>
      </c>
    </row>
    <row r="14" spans="1:16" ht="25.5">
      <c r="A14" t="s">
        <v>50</v>
      </c>
      <c s="34" t="s">
        <v>28</v>
      </c>
      <c s="34" t="s">
        <v>236</v>
      </c>
      <c s="35" t="s">
        <v>93</v>
      </c>
      <c s="6" t="s">
        <v>237</v>
      </c>
      <c s="36" t="s">
        <v>95</v>
      </c>
      <c s="37">
        <v>206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51">
      <c r="A15" s="35" t="s">
        <v>57</v>
      </c>
      <c r="E15" s="39" t="s">
        <v>308</v>
      </c>
    </row>
    <row r="16" spans="1:5" ht="25.5">
      <c r="A16" s="35" t="s">
        <v>59</v>
      </c>
      <c r="E16" s="40" t="s">
        <v>309</v>
      </c>
    </row>
    <row r="17" spans="1:5" ht="255">
      <c r="A17" t="s">
        <v>61</v>
      </c>
      <c r="E17" s="39" t="s">
        <v>240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310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310</v>
      </c>
      <c r="E4" s="26" t="s">
        <v>311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COUNTIFS(L8:L51,"=0",A8:A51,"P")+COUNTIFS(L8:L51,"",A8:A51,"P")+SUM(Q8:Q51)</f>
      </c>
    </row>
    <row r="8" spans="1:13" ht="12.75">
      <c r="A8" t="s">
        <v>45</v>
      </c>
      <c r="C8" s="28" t="s">
        <v>314</v>
      </c>
      <c r="E8" s="30" t="s">
        <v>313</v>
      </c>
      <c r="J8" s="29">
        <f>0+J9+J18+J27+J36+J41+J46</f>
      </c>
      <c s="29">
        <f>0+K9+K18+K27+K36+K41+K46</f>
      </c>
      <c s="29">
        <f>0+L9+L18+L27+L36+L41+L46</f>
      </c>
      <c s="29">
        <f>0+M9+M18+M27+M36+M41+M46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1235.479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58</v>
      </c>
    </row>
    <row r="12" spans="1:5" ht="255">
      <c r="A12" s="35" t="s">
        <v>59</v>
      </c>
      <c r="E12" s="40" t="s">
        <v>315</v>
      </c>
    </row>
    <row r="13" spans="1:5" ht="153">
      <c r="A13" t="s">
        <v>61</v>
      </c>
      <c r="E13" s="39" t="s">
        <v>62</v>
      </c>
    </row>
    <row r="14" spans="1:16" ht="25.5">
      <c r="A14" t="s">
        <v>50</v>
      </c>
      <c s="34" t="s">
        <v>106</v>
      </c>
      <c s="34" t="s">
        <v>316</v>
      </c>
      <c s="35" t="s">
        <v>317</v>
      </c>
      <c s="6" t="s">
        <v>318</v>
      </c>
      <c s="36" t="s">
        <v>55</v>
      </c>
      <c s="37">
        <v>794.2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(M14*0)/100</f>
      </c>
      <c t="s">
        <v>48</v>
      </c>
    </row>
    <row r="15" spans="1:5" ht="12.75">
      <c r="A15" s="35" t="s">
        <v>57</v>
      </c>
      <c r="E15" s="39" t="s">
        <v>93</v>
      </c>
    </row>
    <row r="16" spans="1:5" ht="12.75">
      <c r="A16" s="35" t="s">
        <v>59</v>
      </c>
      <c r="E16" s="40" t="s">
        <v>319</v>
      </c>
    </row>
    <row r="17" spans="1:5" ht="153">
      <c r="A17" t="s">
        <v>61</v>
      </c>
      <c r="E17" s="39" t="s">
        <v>320</v>
      </c>
    </row>
    <row r="18" spans="1:13" ht="12.75">
      <c r="A18" t="s">
        <v>47</v>
      </c>
      <c r="C18" s="31" t="s">
        <v>51</v>
      </c>
      <c r="E18" s="33" t="s">
        <v>90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28</v>
      </c>
      <c s="34" t="s">
        <v>321</v>
      </c>
      <c s="35" t="s">
        <v>93</v>
      </c>
      <c s="6" t="s">
        <v>322</v>
      </c>
      <c s="36" t="s">
        <v>103</v>
      </c>
      <c s="37">
        <v>326.9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96</v>
      </c>
      <c>
        <f>(M19*21)/100</f>
      </c>
      <c t="s">
        <v>28</v>
      </c>
    </row>
    <row r="20" spans="1:5" ht="12.75">
      <c r="A20" s="35" t="s">
        <v>57</v>
      </c>
      <c r="E20" s="39" t="s">
        <v>58</v>
      </c>
    </row>
    <row r="21" spans="1:5" ht="204">
      <c r="A21" s="35" t="s">
        <v>59</v>
      </c>
      <c r="E21" s="40" t="s">
        <v>323</v>
      </c>
    </row>
    <row r="22" spans="1:5" ht="369.75">
      <c r="A22" t="s">
        <v>61</v>
      </c>
      <c r="E22" s="39" t="s">
        <v>324</v>
      </c>
    </row>
    <row r="23" spans="1:16" ht="12.75">
      <c r="A23" t="s">
        <v>50</v>
      </c>
      <c s="34" t="s">
        <v>26</v>
      </c>
      <c s="34" t="s">
        <v>325</v>
      </c>
      <c s="35" t="s">
        <v>93</v>
      </c>
      <c s="6" t="s">
        <v>326</v>
      </c>
      <c s="36" t="s">
        <v>103</v>
      </c>
      <c s="37">
        <v>380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96</v>
      </c>
      <c>
        <f>(M23*21)/100</f>
      </c>
      <c t="s">
        <v>28</v>
      </c>
    </row>
    <row r="24" spans="1:5" ht="12.75">
      <c r="A24" s="35" t="s">
        <v>57</v>
      </c>
      <c r="E24" s="39" t="s">
        <v>93</v>
      </c>
    </row>
    <row r="25" spans="1:5" ht="25.5">
      <c r="A25" s="35" t="s">
        <v>59</v>
      </c>
      <c r="E25" s="40" t="s">
        <v>327</v>
      </c>
    </row>
    <row r="26" spans="1:5" ht="63.75">
      <c r="A26" t="s">
        <v>61</v>
      </c>
      <c r="E26" s="39" t="s">
        <v>328</v>
      </c>
    </row>
    <row r="27" spans="1:13" ht="12.75">
      <c r="A27" t="s">
        <v>47</v>
      </c>
      <c r="C27" s="31" t="s">
        <v>28</v>
      </c>
      <c r="E27" s="33" t="s">
        <v>329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50</v>
      </c>
      <c s="34" t="s">
        <v>71</v>
      </c>
      <c s="34" t="s">
        <v>330</v>
      </c>
      <c s="35" t="s">
        <v>93</v>
      </c>
      <c s="6" t="s">
        <v>331</v>
      </c>
      <c s="36" t="s">
        <v>95</v>
      </c>
      <c s="37">
        <v>52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96</v>
      </c>
      <c>
        <f>(M28*21)/100</f>
      </c>
      <c t="s">
        <v>28</v>
      </c>
    </row>
    <row r="29" spans="1:5" ht="12.75">
      <c r="A29" s="35" t="s">
        <v>57</v>
      </c>
      <c r="E29" s="39" t="s">
        <v>93</v>
      </c>
    </row>
    <row r="30" spans="1:5" ht="63.75">
      <c r="A30" s="35" t="s">
        <v>59</v>
      </c>
      <c r="E30" s="40" t="s">
        <v>332</v>
      </c>
    </row>
    <row r="31" spans="1:5" ht="165.75">
      <c r="A31" t="s">
        <v>61</v>
      </c>
      <c r="E31" s="39" t="s">
        <v>333</v>
      </c>
    </row>
    <row r="32" spans="1:16" ht="12.75">
      <c r="A32" t="s">
        <v>50</v>
      </c>
      <c s="34" t="s">
        <v>76</v>
      </c>
      <c s="34" t="s">
        <v>334</v>
      </c>
      <c s="35" t="s">
        <v>93</v>
      </c>
      <c s="6" t="s">
        <v>335</v>
      </c>
      <c s="36" t="s">
        <v>336</v>
      </c>
      <c s="37">
        <v>105.248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96</v>
      </c>
      <c>
        <f>(M32*21)/100</f>
      </c>
      <c t="s">
        <v>28</v>
      </c>
    </row>
    <row r="33" spans="1:5" ht="12.75">
      <c r="A33" s="35" t="s">
        <v>57</v>
      </c>
      <c r="E33" s="39" t="s">
        <v>93</v>
      </c>
    </row>
    <row r="34" spans="1:5" ht="25.5">
      <c r="A34" s="35" t="s">
        <v>59</v>
      </c>
      <c r="E34" s="40" t="s">
        <v>337</v>
      </c>
    </row>
    <row r="35" spans="1:5" ht="102">
      <c r="A35" t="s">
        <v>61</v>
      </c>
      <c r="E35" s="39" t="s">
        <v>338</v>
      </c>
    </row>
    <row r="36" spans="1:13" ht="12.75">
      <c r="A36" t="s">
        <v>47</v>
      </c>
      <c r="C36" s="31" t="s">
        <v>76</v>
      </c>
      <c r="E36" s="33" t="s">
        <v>99</v>
      </c>
      <c r="J36" s="32">
        <f>0</f>
      </c>
      <c s="32">
        <f>0</f>
      </c>
      <c s="32">
        <f>0+L37</f>
      </c>
      <c s="32">
        <f>0+M37</f>
      </c>
    </row>
    <row r="37" spans="1:16" ht="25.5">
      <c r="A37" t="s">
        <v>50</v>
      </c>
      <c s="34" t="s">
        <v>27</v>
      </c>
      <c s="34" t="s">
        <v>339</v>
      </c>
      <c s="35" t="s">
        <v>93</v>
      </c>
      <c s="6" t="s">
        <v>340</v>
      </c>
      <c s="36" t="s">
        <v>103</v>
      </c>
      <c s="37">
        <v>335.265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96</v>
      </c>
      <c>
        <f>(M37*21)/100</f>
      </c>
      <c t="s">
        <v>28</v>
      </c>
    </row>
    <row r="38" spans="1:5" ht="12.75">
      <c r="A38" s="35" t="s">
        <v>57</v>
      </c>
      <c r="E38" s="39" t="s">
        <v>93</v>
      </c>
    </row>
    <row r="39" spans="1:5" ht="293.25">
      <c r="A39" s="35" t="s">
        <v>59</v>
      </c>
      <c r="E39" s="40" t="s">
        <v>341</v>
      </c>
    </row>
    <row r="40" spans="1:5" ht="280.5">
      <c r="A40" t="s">
        <v>61</v>
      </c>
      <c r="E40" s="39" t="s">
        <v>342</v>
      </c>
    </row>
    <row r="41" spans="1:13" ht="12.75">
      <c r="A41" t="s">
        <v>47</v>
      </c>
      <c r="C41" s="31" t="s">
        <v>91</v>
      </c>
      <c r="E41" s="33" t="s">
        <v>343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50</v>
      </c>
      <c s="34" t="s">
        <v>85</v>
      </c>
      <c s="34" t="s">
        <v>344</v>
      </c>
      <c s="35" t="s">
        <v>93</v>
      </c>
      <c s="6" t="s">
        <v>345</v>
      </c>
      <c s="36" t="s">
        <v>134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96</v>
      </c>
      <c>
        <f>(M42*21)/100</f>
      </c>
      <c t="s">
        <v>28</v>
      </c>
    </row>
    <row r="43" spans="1:5" ht="12.75">
      <c r="A43" s="35" t="s">
        <v>57</v>
      </c>
      <c r="E43" s="39" t="s">
        <v>93</v>
      </c>
    </row>
    <row r="44" spans="1:5" ht="25.5">
      <c r="A44" s="35" t="s">
        <v>59</v>
      </c>
      <c r="E44" s="40" t="s">
        <v>346</v>
      </c>
    </row>
    <row r="45" spans="1:5" ht="89.25">
      <c r="A45" t="s">
        <v>61</v>
      </c>
      <c r="E45" s="39" t="s">
        <v>347</v>
      </c>
    </row>
    <row r="46" spans="1:13" ht="12.75">
      <c r="A46" t="s">
        <v>47</v>
      </c>
      <c r="C46" s="31" t="s">
        <v>100</v>
      </c>
      <c r="E46" s="33" t="s">
        <v>147</v>
      </c>
      <c r="J46" s="32">
        <f>0</f>
      </c>
      <c s="32">
        <f>0</f>
      </c>
      <c s="32">
        <f>0+L47+L51</f>
      </c>
      <c s="32">
        <f>0+M47+M51</f>
      </c>
    </row>
    <row r="47" spans="1:16" ht="12.75">
      <c r="A47" t="s">
        <v>50</v>
      </c>
      <c s="34" t="s">
        <v>91</v>
      </c>
      <c s="34" t="s">
        <v>348</v>
      </c>
      <c s="35" t="s">
        <v>93</v>
      </c>
      <c s="6" t="s">
        <v>349</v>
      </c>
      <c s="36" t="s">
        <v>95</v>
      </c>
      <c s="37">
        <v>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96</v>
      </c>
      <c>
        <f>(M47*21)/100</f>
      </c>
      <c t="s">
        <v>28</v>
      </c>
    </row>
    <row r="48" spans="1:5" ht="12.75">
      <c r="A48" s="35" t="s">
        <v>57</v>
      </c>
      <c r="E48" s="39" t="s">
        <v>93</v>
      </c>
    </row>
    <row r="49" spans="1:5" ht="25.5">
      <c r="A49" s="35" t="s">
        <v>59</v>
      </c>
      <c r="E49" s="40" t="s">
        <v>350</v>
      </c>
    </row>
    <row r="50" spans="1:5" ht="89.25">
      <c r="A50" t="s">
        <v>61</v>
      </c>
      <c r="E50" s="39" t="s">
        <v>351</v>
      </c>
    </row>
    <row r="51" spans="1:16" ht="12.75">
      <c r="A51" t="s">
        <v>50</v>
      </c>
      <c s="34" t="s">
        <v>100</v>
      </c>
      <c s="34" t="s">
        <v>352</v>
      </c>
      <c s="35" t="s">
        <v>93</v>
      </c>
      <c s="6" t="s">
        <v>353</v>
      </c>
      <c s="36" t="s">
        <v>354</v>
      </c>
      <c s="37">
        <v>361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96</v>
      </c>
      <c>
        <f>(M51*21)/100</f>
      </c>
      <c t="s">
        <v>28</v>
      </c>
    </row>
    <row r="52" spans="1:5" ht="12.75">
      <c r="A52" s="35" t="s">
        <v>57</v>
      </c>
      <c r="E52" s="39" t="s">
        <v>93</v>
      </c>
    </row>
    <row r="53" spans="1:5" ht="12.75">
      <c r="A53" s="35" t="s">
        <v>59</v>
      </c>
      <c r="E53" s="40" t="s">
        <v>93</v>
      </c>
    </row>
    <row r="54" spans="1:5" ht="229.5">
      <c r="A54" t="s">
        <v>61</v>
      </c>
      <c r="E54" s="39" t="s">
        <v>355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310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310</v>
      </c>
      <c r="E4" s="26" t="s">
        <v>311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12.75">
      <c r="A8" t="s">
        <v>45</v>
      </c>
      <c r="C8" s="28" t="s">
        <v>358</v>
      </c>
      <c r="E8" s="30" t="s">
        <v>357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319.5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58</v>
      </c>
    </row>
    <row r="12" spans="1:5" ht="63.75">
      <c r="A12" s="35" t="s">
        <v>59</v>
      </c>
      <c r="E12" s="40" t="s">
        <v>359</v>
      </c>
    </row>
    <row r="13" spans="1:5" ht="153">
      <c r="A13" t="s">
        <v>61</v>
      </c>
      <c r="E13" s="39" t="s">
        <v>62</v>
      </c>
    </row>
    <row r="14" spans="1:13" ht="12.75">
      <c r="A14" t="s">
        <v>47</v>
      </c>
      <c r="C14" s="31" t="s">
        <v>51</v>
      </c>
      <c r="E14" s="33" t="s">
        <v>90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28</v>
      </c>
      <c s="34" t="s">
        <v>360</v>
      </c>
      <c s="35" t="s">
        <v>93</v>
      </c>
      <c s="6" t="s">
        <v>361</v>
      </c>
      <c s="36" t="s">
        <v>103</v>
      </c>
      <c s="37">
        <v>177.5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96</v>
      </c>
      <c>
        <f>(M15*21)/100</f>
      </c>
      <c t="s">
        <v>28</v>
      </c>
    </row>
    <row r="16" spans="1:5" ht="12.75">
      <c r="A16" s="35" t="s">
        <v>57</v>
      </c>
      <c r="E16" s="39" t="s">
        <v>93</v>
      </c>
    </row>
    <row r="17" spans="1:5" ht="63.75">
      <c r="A17" s="35" t="s">
        <v>59</v>
      </c>
      <c r="E17" s="40" t="s">
        <v>362</v>
      </c>
    </row>
    <row r="18" spans="1:5" ht="369.75">
      <c r="A18" t="s">
        <v>61</v>
      </c>
      <c r="E18" s="39" t="s">
        <v>324</v>
      </c>
    </row>
    <row r="19" spans="1:16" ht="12.75">
      <c r="A19" t="s">
        <v>50</v>
      </c>
      <c s="34" t="s">
        <v>26</v>
      </c>
      <c s="34" t="s">
        <v>363</v>
      </c>
      <c s="35" t="s">
        <v>93</v>
      </c>
      <c s="6" t="s">
        <v>364</v>
      </c>
      <c s="36" t="s">
        <v>103</v>
      </c>
      <c s="37">
        <v>1.1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96</v>
      </c>
      <c>
        <f>(M19*21)/100</f>
      </c>
      <c t="s">
        <v>28</v>
      </c>
    </row>
    <row r="20" spans="1:5" ht="12.75">
      <c r="A20" s="35" t="s">
        <v>57</v>
      </c>
      <c r="E20" s="39" t="s">
        <v>93</v>
      </c>
    </row>
    <row r="21" spans="1:5" ht="38.25">
      <c r="A21" s="35" t="s">
        <v>59</v>
      </c>
      <c r="E21" s="40" t="s">
        <v>365</v>
      </c>
    </row>
    <row r="22" spans="1:5" ht="242.25">
      <c r="A22" t="s">
        <v>61</v>
      </c>
      <c r="E22" s="39" t="s">
        <v>366</v>
      </c>
    </row>
    <row r="23" spans="1:16" ht="12.75">
      <c r="A23" t="s">
        <v>50</v>
      </c>
      <c s="34" t="s">
        <v>71</v>
      </c>
      <c s="34" t="s">
        <v>367</v>
      </c>
      <c s="35" t="s">
        <v>93</v>
      </c>
      <c s="6" t="s">
        <v>368</v>
      </c>
      <c s="36" t="s">
        <v>336</v>
      </c>
      <c s="37">
        <v>433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96</v>
      </c>
      <c>
        <f>(M23*21)/100</f>
      </c>
      <c t="s">
        <v>28</v>
      </c>
    </row>
    <row r="24" spans="1:5" ht="12.75">
      <c r="A24" s="35" t="s">
        <v>57</v>
      </c>
      <c r="E24" s="39" t="s">
        <v>93</v>
      </c>
    </row>
    <row r="25" spans="1:5" ht="63.75">
      <c r="A25" s="35" t="s">
        <v>59</v>
      </c>
      <c r="E25" s="40" t="s">
        <v>369</v>
      </c>
    </row>
    <row r="26" spans="1:5" ht="25.5">
      <c r="A26" t="s">
        <v>61</v>
      </c>
      <c r="E26" s="39" t="s">
        <v>370</v>
      </c>
    </row>
    <row r="27" spans="1:13" ht="12.75">
      <c r="A27" t="s">
        <v>47</v>
      </c>
      <c r="C27" s="31" t="s">
        <v>76</v>
      </c>
      <c r="E27" s="33" t="s">
        <v>99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50</v>
      </c>
      <c s="34" t="s">
        <v>76</v>
      </c>
      <c s="34" t="s">
        <v>339</v>
      </c>
      <c s="35" t="s">
        <v>93</v>
      </c>
      <c s="6" t="s">
        <v>340</v>
      </c>
      <c s="36" t="s">
        <v>103</v>
      </c>
      <c s="37">
        <v>160.7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96</v>
      </c>
      <c>
        <f>(M28*21)/100</f>
      </c>
      <c t="s">
        <v>28</v>
      </c>
    </row>
    <row r="29" spans="1:5" ht="12.75">
      <c r="A29" s="35" t="s">
        <v>57</v>
      </c>
      <c r="E29" s="39" t="s">
        <v>93</v>
      </c>
    </row>
    <row r="30" spans="1:5" ht="102">
      <c r="A30" s="35" t="s">
        <v>59</v>
      </c>
      <c r="E30" s="40" t="s">
        <v>371</v>
      </c>
    </row>
    <row r="31" spans="1:5" ht="280.5">
      <c r="A31" t="s">
        <v>61</v>
      </c>
      <c r="E31" s="39" t="s">
        <v>342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372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372</v>
      </c>
      <c r="E4" s="26" t="s">
        <v>373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COUNTIFS(L8:L327,"=0",A8:A327,"P")+COUNTIFS(L8:L327,"",A8:A327,"P")+SUM(Q8:Q327)</f>
      </c>
    </row>
    <row r="8" spans="1:13" ht="12.75">
      <c r="A8" t="s">
        <v>45</v>
      </c>
      <c r="C8" s="28" t="s">
        <v>376</v>
      </c>
      <c r="E8" s="30" t="s">
        <v>375</v>
      </c>
      <c r="J8" s="29">
        <f>0+J9+J58+J103+J132+J153+J186+J191+J196+J253+J262</f>
      </c>
      <c s="29">
        <f>0+K9+K58+K103+K132+K153+K186+K191+K196+K253+K262</f>
      </c>
      <c s="29">
        <f>0+L9+L58+L103+L132+L153+L186+L191+L196+L253+L262</f>
      </c>
      <c s="29">
        <f>0+M9+M58+M103+M132+M153+M186+M191+M196+M253+M262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50</v>
      </c>
      <c s="34" t="s">
        <v>51</v>
      </c>
      <c s="34" t="s">
        <v>377</v>
      </c>
      <c s="35" t="s">
        <v>378</v>
      </c>
      <c s="6" t="s">
        <v>379</v>
      </c>
      <c s="36" t="s">
        <v>380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28</v>
      </c>
    </row>
    <row r="11" spans="1:5" ht="12.75">
      <c r="A11" s="35" t="s">
        <v>57</v>
      </c>
      <c r="E11" s="39" t="s">
        <v>381</v>
      </c>
    </row>
    <row r="12" spans="1:5" ht="12.75">
      <c r="A12" s="35" t="s">
        <v>59</v>
      </c>
      <c r="E12" s="40" t="s">
        <v>93</v>
      </c>
    </row>
    <row r="13" spans="1:5" ht="12.75">
      <c r="A13" t="s">
        <v>61</v>
      </c>
      <c r="E13" s="39" t="s">
        <v>382</v>
      </c>
    </row>
    <row r="14" spans="1:16" ht="12.75">
      <c r="A14" t="s">
        <v>50</v>
      </c>
      <c s="34" t="s">
        <v>28</v>
      </c>
      <c s="34" t="s">
        <v>383</v>
      </c>
      <c s="35" t="s">
        <v>93</v>
      </c>
      <c s="6" t="s">
        <v>384</v>
      </c>
      <c s="36" t="s">
        <v>380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28</v>
      </c>
    </row>
    <row r="15" spans="1:5" ht="12.75">
      <c r="A15" s="35" t="s">
        <v>57</v>
      </c>
      <c r="E15" s="39" t="s">
        <v>385</v>
      </c>
    </row>
    <row r="16" spans="1:5" ht="12.75">
      <c r="A16" s="35" t="s">
        <v>59</v>
      </c>
      <c r="E16" s="40" t="s">
        <v>93</v>
      </c>
    </row>
    <row r="17" spans="1:5" ht="12.75">
      <c r="A17" t="s">
        <v>61</v>
      </c>
      <c r="E17" s="39" t="s">
        <v>382</v>
      </c>
    </row>
    <row r="18" spans="1:16" ht="12.75">
      <c r="A18" t="s">
        <v>50</v>
      </c>
      <c s="34" t="s">
        <v>26</v>
      </c>
      <c s="34" t="s">
        <v>386</v>
      </c>
      <c s="35" t="s">
        <v>93</v>
      </c>
      <c s="6" t="s">
        <v>387</v>
      </c>
      <c s="36" t="s">
        <v>380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28</v>
      </c>
    </row>
    <row r="19" spans="1:5" ht="25.5">
      <c r="A19" s="35" t="s">
        <v>57</v>
      </c>
      <c r="E19" s="39" t="s">
        <v>388</v>
      </c>
    </row>
    <row r="20" spans="1:5" ht="12.75">
      <c r="A20" s="35" t="s">
        <v>59</v>
      </c>
      <c r="E20" s="40" t="s">
        <v>93</v>
      </c>
    </row>
    <row r="21" spans="1:5" ht="51">
      <c r="A21" t="s">
        <v>61</v>
      </c>
      <c r="E21" s="39" t="s">
        <v>389</v>
      </c>
    </row>
    <row r="22" spans="1:16" ht="12.75">
      <c r="A22" t="s">
        <v>50</v>
      </c>
      <c s="34" t="s">
        <v>71</v>
      </c>
      <c s="34" t="s">
        <v>390</v>
      </c>
      <c s="35" t="s">
        <v>51</v>
      </c>
      <c s="6" t="s">
        <v>391</v>
      </c>
      <c s="36" t="s">
        <v>380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96</v>
      </c>
      <c>
        <f>(M22*21)/100</f>
      </c>
      <c t="s">
        <v>28</v>
      </c>
    </row>
    <row r="23" spans="1:5" ht="12.75">
      <c r="A23" s="35" t="s">
        <v>57</v>
      </c>
      <c r="E23" s="39" t="s">
        <v>392</v>
      </c>
    </row>
    <row r="24" spans="1:5" ht="12.75">
      <c r="A24" s="35" t="s">
        <v>59</v>
      </c>
      <c r="E24" s="40" t="s">
        <v>93</v>
      </c>
    </row>
    <row r="25" spans="1:5" ht="12.75">
      <c r="A25" t="s">
        <v>61</v>
      </c>
      <c r="E25" s="39" t="s">
        <v>382</v>
      </c>
    </row>
    <row r="26" spans="1:16" ht="12.75">
      <c r="A26" t="s">
        <v>50</v>
      </c>
      <c s="34" t="s">
        <v>76</v>
      </c>
      <c s="34" t="s">
        <v>390</v>
      </c>
      <c s="35" t="s">
        <v>110</v>
      </c>
      <c s="6" t="s">
        <v>391</v>
      </c>
      <c s="36" t="s">
        <v>380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96</v>
      </c>
      <c>
        <f>(M26*21)/100</f>
      </c>
      <c t="s">
        <v>28</v>
      </c>
    </row>
    <row r="27" spans="1:5" ht="51">
      <c r="A27" s="35" t="s">
        <v>57</v>
      </c>
      <c r="E27" s="39" t="s">
        <v>393</v>
      </c>
    </row>
    <row r="28" spans="1:5" ht="12.75">
      <c r="A28" s="35" t="s">
        <v>59</v>
      </c>
      <c r="E28" s="40" t="s">
        <v>93</v>
      </c>
    </row>
    <row r="29" spans="1:5" ht="51">
      <c r="A29" t="s">
        <v>61</v>
      </c>
      <c r="E29" s="39" t="s">
        <v>389</v>
      </c>
    </row>
    <row r="30" spans="1:16" ht="12.75">
      <c r="A30" t="s">
        <v>50</v>
      </c>
      <c s="34" t="s">
        <v>27</v>
      </c>
      <c s="34" t="s">
        <v>394</v>
      </c>
      <c s="35" t="s">
        <v>378</v>
      </c>
      <c s="6" t="s">
        <v>395</v>
      </c>
      <c s="36" t="s">
        <v>380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96</v>
      </c>
      <c>
        <f>(M30*21)/100</f>
      </c>
      <c t="s">
        <v>28</v>
      </c>
    </row>
    <row r="31" spans="1:5" ht="25.5">
      <c r="A31" s="35" t="s">
        <v>57</v>
      </c>
      <c r="E31" s="39" t="s">
        <v>396</v>
      </c>
    </row>
    <row r="32" spans="1:5" ht="12.75">
      <c r="A32" s="35" t="s">
        <v>59</v>
      </c>
      <c r="E32" s="40" t="s">
        <v>93</v>
      </c>
    </row>
    <row r="33" spans="1:5" ht="63.75">
      <c r="A33" t="s">
        <v>61</v>
      </c>
      <c r="E33" s="39" t="s">
        <v>397</v>
      </c>
    </row>
    <row r="34" spans="1:16" ht="12.75">
      <c r="A34" t="s">
        <v>50</v>
      </c>
      <c s="34" t="s">
        <v>85</v>
      </c>
      <c s="34" t="s">
        <v>398</v>
      </c>
      <c s="35" t="s">
        <v>378</v>
      </c>
      <c s="6" t="s">
        <v>399</v>
      </c>
      <c s="36" t="s">
        <v>380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96</v>
      </c>
      <c>
        <f>(M34*21)/100</f>
      </c>
      <c t="s">
        <v>28</v>
      </c>
    </row>
    <row r="35" spans="1:5" ht="12.75">
      <c r="A35" s="35" t="s">
        <v>57</v>
      </c>
      <c r="E35" s="39" t="s">
        <v>400</v>
      </c>
    </row>
    <row r="36" spans="1:5" ht="12.75">
      <c r="A36" s="35" t="s">
        <v>59</v>
      </c>
      <c r="E36" s="40" t="s">
        <v>93</v>
      </c>
    </row>
    <row r="37" spans="1:5" ht="25.5">
      <c r="A37" t="s">
        <v>61</v>
      </c>
      <c r="E37" s="39" t="s">
        <v>401</v>
      </c>
    </row>
    <row r="38" spans="1:16" ht="12.75">
      <c r="A38" t="s">
        <v>50</v>
      </c>
      <c s="34" t="s">
        <v>91</v>
      </c>
      <c s="34" t="s">
        <v>402</v>
      </c>
      <c s="35" t="s">
        <v>93</v>
      </c>
      <c s="6" t="s">
        <v>403</v>
      </c>
      <c s="36" t="s">
        <v>380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96</v>
      </c>
      <c>
        <f>(M38*21)/100</f>
      </c>
      <c t="s">
        <v>28</v>
      </c>
    </row>
    <row r="39" spans="1:5" ht="89.25">
      <c r="A39" s="35" t="s">
        <v>57</v>
      </c>
      <c r="E39" s="39" t="s">
        <v>404</v>
      </c>
    </row>
    <row r="40" spans="1:5" ht="12.75">
      <c r="A40" s="35" t="s">
        <v>59</v>
      </c>
      <c r="E40" s="40" t="s">
        <v>93</v>
      </c>
    </row>
    <row r="41" spans="1:5" ht="25.5">
      <c r="A41" t="s">
        <v>61</v>
      </c>
      <c r="E41" s="39" t="s">
        <v>401</v>
      </c>
    </row>
    <row r="42" spans="1:16" ht="12.75">
      <c r="A42" t="s">
        <v>50</v>
      </c>
      <c s="34" t="s">
        <v>100</v>
      </c>
      <c s="34" t="s">
        <v>405</v>
      </c>
      <c s="35" t="s">
        <v>93</v>
      </c>
      <c s="6" t="s">
        <v>406</v>
      </c>
      <c s="36" t="s">
        <v>380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96</v>
      </c>
      <c>
        <f>(M42*21)/100</f>
      </c>
      <c t="s">
        <v>28</v>
      </c>
    </row>
    <row r="43" spans="1:5" ht="25.5">
      <c r="A43" s="35" t="s">
        <v>57</v>
      </c>
      <c r="E43" s="39" t="s">
        <v>407</v>
      </c>
    </row>
    <row r="44" spans="1:5" ht="12.75">
      <c r="A44" s="35" t="s">
        <v>59</v>
      </c>
      <c r="E44" s="40" t="s">
        <v>93</v>
      </c>
    </row>
    <row r="45" spans="1:5" ht="12.75">
      <c r="A45" t="s">
        <v>61</v>
      </c>
      <c r="E45" s="39" t="s">
        <v>408</v>
      </c>
    </row>
    <row r="46" spans="1:16" ht="12.75">
      <c r="A46" t="s">
        <v>50</v>
      </c>
      <c s="34" t="s">
        <v>106</v>
      </c>
      <c s="34" t="s">
        <v>409</v>
      </c>
      <c s="35" t="s">
        <v>93</v>
      </c>
      <c s="6" t="s">
        <v>410</v>
      </c>
      <c s="36" t="s">
        <v>380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96</v>
      </c>
      <c>
        <f>(M46*21)/100</f>
      </c>
      <c t="s">
        <v>28</v>
      </c>
    </row>
    <row r="47" spans="1:5" ht="12.75">
      <c r="A47" s="35" t="s">
        <v>57</v>
      </c>
      <c r="E47" s="39" t="s">
        <v>93</v>
      </c>
    </row>
    <row r="48" spans="1:5" ht="12.75">
      <c r="A48" s="35" t="s">
        <v>59</v>
      </c>
      <c r="E48" s="40" t="s">
        <v>93</v>
      </c>
    </row>
    <row r="49" spans="1:5" ht="51">
      <c r="A49" t="s">
        <v>61</v>
      </c>
      <c r="E49" s="39" t="s">
        <v>411</v>
      </c>
    </row>
    <row r="50" spans="1:16" ht="25.5">
      <c r="A50" t="s">
        <v>50</v>
      </c>
      <c s="34" t="s">
        <v>110</v>
      </c>
      <c s="34" t="s">
        <v>52</v>
      </c>
      <c s="35" t="s">
        <v>53</v>
      </c>
      <c s="6" t="s">
        <v>412</v>
      </c>
      <c s="36" t="s">
        <v>55</v>
      </c>
      <c s="37">
        <v>428.76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</v>
      </c>
      <c>
        <f>(M50*21)/100</f>
      </c>
      <c t="s">
        <v>28</v>
      </c>
    </row>
    <row r="51" spans="1:5" ht="12.75">
      <c r="A51" s="35" t="s">
        <v>57</v>
      </c>
      <c r="E51" s="39" t="s">
        <v>413</v>
      </c>
    </row>
    <row r="52" spans="1:5" ht="12.75">
      <c r="A52" s="35" t="s">
        <v>59</v>
      </c>
      <c r="E52" s="40" t="s">
        <v>414</v>
      </c>
    </row>
    <row r="53" spans="1:5" ht="153">
      <c r="A53" t="s">
        <v>61</v>
      </c>
      <c r="E53" s="39" t="s">
        <v>62</v>
      </c>
    </row>
    <row r="54" spans="1:16" ht="25.5">
      <c r="A54" t="s">
        <v>50</v>
      </c>
      <c s="34" t="s">
        <v>115</v>
      </c>
      <c s="34" t="s">
        <v>316</v>
      </c>
      <c s="35" t="s">
        <v>317</v>
      </c>
      <c s="6" t="s">
        <v>415</v>
      </c>
      <c s="36" t="s">
        <v>55</v>
      </c>
      <c s="37">
        <v>412.25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</v>
      </c>
      <c>
        <f>(M54*21)/100</f>
      </c>
      <c t="s">
        <v>28</v>
      </c>
    </row>
    <row r="55" spans="1:5" ht="12.75">
      <c r="A55" s="35" t="s">
        <v>57</v>
      </c>
      <c r="E55" s="39" t="s">
        <v>416</v>
      </c>
    </row>
    <row r="56" spans="1:5" ht="12.75">
      <c r="A56" s="35" t="s">
        <v>59</v>
      </c>
      <c r="E56" s="40" t="s">
        <v>417</v>
      </c>
    </row>
    <row r="57" spans="1:5" ht="153">
      <c r="A57" t="s">
        <v>61</v>
      </c>
      <c r="E57" s="39" t="s">
        <v>62</v>
      </c>
    </row>
    <row r="58" spans="1:13" ht="12.75">
      <c r="A58" t="s">
        <v>47</v>
      </c>
      <c r="C58" s="31" t="s">
        <v>51</v>
      </c>
      <c r="E58" s="33" t="s">
        <v>90</v>
      </c>
      <c r="J58" s="32">
        <f>0</f>
      </c>
      <c s="32">
        <f>0</f>
      </c>
      <c s="32">
        <f>0+L59+L63+L67+L71+L75+L79+L83+L87+L91+L95+L99</f>
      </c>
      <c s="32">
        <f>0+M59+M63+M67+M71+M75+M79+M83+M87+M91+M95+M99</f>
      </c>
    </row>
    <row r="59" spans="1:16" ht="12.75">
      <c r="A59" t="s">
        <v>50</v>
      </c>
      <c s="34" t="s">
        <v>120</v>
      </c>
      <c s="34" t="s">
        <v>418</v>
      </c>
      <c s="35" t="s">
        <v>93</v>
      </c>
      <c s="6" t="s">
        <v>419</v>
      </c>
      <c s="36" t="s">
        <v>336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96</v>
      </c>
      <c>
        <f>(M59*21)/100</f>
      </c>
      <c t="s">
        <v>28</v>
      </c>
    </row>
    <row r="60" spans="1:5" ht="12.75">
      <c r="A60" s="35" t="s">
        <v>57</v>
      </c>
      <c r="E60" s="39" t="s">
        <v>420</v>
      </c>
    </row>
    <row r="61" spans="1:5" ht="12.75">
      <c r="A61" s="35" t="s">
        <v>59</v>
      </c>
      <c r="E61" s="40" t="s">
        <v>421</v>
      </c>
    </row>
    <row r="62" spans="1:5" ht="38.25">
      <c r="A62" t="s">
        <v>61</v>
      </c>
      <c r="E62" s="39" t="s">
        <v>422</v>
      </c>
    </row>
    <row r="63" spans="1:16" ht="12.75">
      <c r="A63" t="s">
        <v>50</v>
      </c>
      <c s="34" t="s">
        <v>125</v>
      </c>
      <c s="34" t="s">
        <v>423</v>
      </c>
      <c s="35" t="s">
        <v>93</v>
      </c>
      <c s="6" t="s">
        <v>424</v>
      </c>
      <c s="36" t="s">
        <v>134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96</v>
      </c>
      <c>
        <f>(M63*21)/100</f>
      </c>
      <c t="s">
        <v>28</v>
      </c>
    </row>
    <row r="64" spans="1:5" ht="12.75">
      <c r="A64" s="35" t="s">
        <v>57</v>
      </c>
      <c r="E64" s="39" t="s">
        <v>425</v>
      </c>
    </row>
    <row r="65" spans="1:5" ht="12.75">
      <c r="A65" s="35" t="s">
        <v>59</v>
      </c>
      <c r="E65" s="40" t="s">
        <v>426</v>
      </c>
    </row>
    <row r="66" spans="1:5" ht="165.75">
      <c r="A66" t="s">
        <v>61</v>
      </c>
      <c r="E66" s="39" t="s">
        <v>427</v>
      </c>
    </row>
    <row r="67" spans="1:16" ht="12.75">
      <c r="A67" t="s">
        <v>50</v>
      </c>
      <c s="34" t="s">
        <v>131</v>
      </c>
      <c s="34" t="s">
        <v>428</v>
      </c>
      <c s="35" t="s">
        <v>93</v>
      </c>
      <c s="6" t="s">
        <v>429</v>
      </c>
      <c s="36" t="s">
        <v>134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96</v>
      </c>
      <c>
        <f>(M67*21)/100</f>
      </c>
      <c t="s">
        <v>28</v>
      </c>
    </row>
    <row r="68" spans="1:5" ht="12.75">
      <c r="A68" s="35" t="s">
        <v>57</v>
      </c>
      <c r="E68" s="39" t="s">
        <v>430</v>
      </c>
    </row>
    <row r="69" spans="1:5" ht="12.75">
      <c r="A69" s="35" t="s">
        <v>59</v>
      </c>
      <c r="E69" s="40" t="s">
        <v>431</v>
      </c>
    </row>
    <row r="70" spans="1:5" ht="165.75">
      <c r="A70" t="s">
        <v>61</v>
      </c>
      <c r="E70" s="39" t="s">
        <v>427</v>
      </c>
    </row>
    <row r="71" spans="1:16" ht="12.75">
      <c r="A71" t="s">
        <v>50</v>
      </c>
      <c s="34" t="s">
        <v>137</v>
      </c>
      <c s="34" t="s">
        <v>432</v>
      </c>
      <c s="35" t="s">
        <v>93</v>
      </c>
      <c s="6" t="s">
        <v>433</v>
      </c>
      <c s="36" t="s">
        <v>103</v>
      </c>
      <c s="37">
        <v>251.52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96</v>
      </c>
      <c>
        <f>(M71*21)/100</f>
      </c>
      <c t="s">
        <v>28</v>
      </c>
    </row>
    <row r="72" spans="1:5" ht="12.75">
      <c r="A72" s="35" t="s">
        <v>57</v>
      </c>
      <c r="E72" s="39" t="s">
        <v>434</v>
      </c>
    </row>
    <row r="73" spans="1:5" ht="51">
      <c r="A73" s="35" t="s">
        <v>59</v>
      </c>
      <c r="E73" s="40" t="s">
        <v>435</v>
      </c>
    </row>
    <row r="74" spans="1:5" ht="318.75">
      <c r="A74" t="s">
        <v>61</v>
      </c>
      <c r="E74" s="39" t="s">
        <v>436</v>
      </c>
    </row>
    <row r="75" spans="1:16" ht="12.75">
      <c r="A75" t="s">
        <v>50</v>
      </c>
      <c s="34" t="s">
        <v>142</v>
      </c>
      <c s="34" t="s">
        <v>437</v>
      </c>
      <c s="35" t="s">
        <v>93</v>
      </c>
      <c s="6" t="s">
        <v>438</v>
      </c>
      <c s="36" t="s">
        <v>103</v>
      </c>
      <c s="37">
        <v>18.4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96</v>
      </c>
      <c>
        <f>(M75*21)/100</f>
      </c>
      <c t="s">
        <v>28</v>
      </c>
    </row>
    <row r="76" spans="1:5" ht="25.5">
      <c r="A76" s="35" t="s">
        <v>57</v>
      </c>
      <c r="E76" s="39" t="s">
        <v>439</v>
      </c>
    </row>
    <row r="77" spans="1:5" ht="12.75">
      <c r="A77" s="35" t="s">
        <v>59</v>
      </c>
      <c r="E77" s="40" t="s">
        <v>440</v>
      </c>
    </row>
    <row r="78" spans="1:5" ht="267.75">
      <c r="A78" t="s">
        <v>61</v>
      </c>
      <c r="E78" s="39" t="s">
        <v>441</v>
      </c>
    </row>
    <row r="79" spans="1:16" ht="12.75">
      <c r="A79" t="s">
        <v>50</v>
      </c>
      <c s="34" t="s">
        <v>148</v>
      </c>
      <c s="34" t="s">
        <v>442</v>
      </c>
      <c s="35" t="s">
        <v>93</v>
      </c>
      <c s="6" t="s">
        <v>443</v>
      </c>
      <c s="36" t="s">
        <v>336</v>
      </c>
      <c s="37">
        <v>1240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96</v>
      </c>
      <c>
        <f>(M79*21)/100</f>
      </c>
      <c t="s">
        <v>28</v>
      </c>
    </row>
    <row r="80" spans="1:5" ht="12.75">
      <c r="A80" s="35" t="s">
        <v>57</v>
      </c>
      <c r="E80" s="39" t="s">
        <v>444</v>
      </c>
    </row>
    <row r="81" spans="1:5" ht="12.75">
      <c r="A81" s="35" t="s">
        <v>59</v>
      </c>
      <c r="E81" s="40" t="s">
        <v>445</v>
      </c>
    </row>
    <row r="82" spans="1:5" ht="38.25">
      <c r="A82" t="s">
        <v>61</v>
      </c>
      <c r="E82" s="39" t="s">
        <v>446</v>
      </c>
    </row>
    <row r="83" spans="1:16" ht="12.75">
      <c r="A83" t="s">
        <v>50</v>
      </c>
      <c s="34" t="s">
        <v>153</v>
      </c>
      <c s="34" t="s">
        <v>447</v>
      </c>
      <c s="35" t="s">
        <v>93</v>
      </c>
      <c s="6" t="s">
        <v>448</v>
      </c>
      <c s="36" t="s">
        <v>336</v>
      </c>
      <c s="37">
        <v>1240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96</v>
      </c>
      <c>
        <f>(M83*21)/100</f>
      </c>
      <c t="s">
        <v>28</v>
      </c>
    </row>
    <row r="84" spans="1:5" ht="12.75">
      <c r="A84" s="35" t="s">
        <v>57</v>
      </c>
      <c r="E84" s="39" t="s">
        <v>449</v>
      </c>
    </row>
    <row r="85" spans="1:5" ht="12.75">
      <c r="A85" s="35" t="s">
        <v>59</v>
      </c>
      <c r="E85" s="40" t="s">
        <v>450</v>
      </c>
    </row>
    <row r="86" spans="1:5" ht="38.25">
      <c r="A86" t="s">
        <v>61</v>
      </c>
      <c r="E86" s="39" t="s">
        <v>451</v>
      </c>
    </row>
    <row r="87" spans="1:16" ht="12.75">
      <c r="A87" t="s">
        <v>50</v>
      </c>
      <c s="34" t="s">
        <v>158</v>
      </c>
      <c s="34" t="s">
        <v>452</v>
      </c>
      <c s="35" t="s">
        <v>93</v>
      </c>
      <c s="6" t="s">
        <v>453</v>
      </c>
      <c s="36" t="s">
        <v>336</v>
      </c>
      <c s="37">
        <v>1240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96</v>
      </c>
      <c>
        <f>(M87*21)/100</f>
      </c>
      <c t="s">
        <v>28</v>
      </c>
    </row>
    <row r="88" spans="1:5" ht="12.75">
      <c r="A88" s="35" t="s">
        <v>57</v>
      </c>
      <c r="E88" s="39" t="s">
        <v>93</v>
      </c>
    </row>
    <row r="89" spans="1:5" ht="12.75">
      <c r="A89" s="35" t="s">
        <v>59</v>
      </c>
      <c r="E89" s="40" t="s">
        <v>445</v>
      </c>
    </row>
    <row r="90" spans="1:5" ht="25.5">
      <c r="A90" t="s">
        <v>61</v>
      </c>
      <c r="E90" s="39" t="s">
        <v>454</v>
      </c>
    </row>
    <row r="91" spans="1:16" ht="25.5">
      <c r="A91" t="s">
        <v>50</v>
      </c>
      <c s="34" t="s">
        <v>162</v>
      </c>
      <c s="34" t="s">
        <v>455</v>
      </c>
      <c s="35" t="s">
        <v>93</v>
      </c>
      <c s="6" t="s">
        <v>456</v>
      </c>
      <c s="36" t="s">
        <v>134</v>
      </c>
      <c s="37">
        <v>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96</v>
      </c>
      <c>
        <f>(M91*21)/100</f>
      </c>
      <c t="s">
        <v>28</v>
      </c>
    </row>
    <row r="92" spans="1:5" ht="25.5">
      <c r="A92" s="35" t="s">
        <v>57</v>
      </c>
      <c r="E92" s="39" t="s">
        <v>457</v>
      </c>
    </row>
    <row r="93" spans="1:5" ht="12.75">
      <c r="A93" s="35" t="s">
        <v>59</v>
      </c>
      <c r="E93" s="40" t="s">
        <v>458</v>
      </c>
    </row>
    <row r="94" spans="1:5" ht="114.75">
      <c r="A94" t="s">
        <v>61</v>
      </c>
      <c r="E94" s="39" t="s">
        <v>459</v>
      </c>
    </row>
    <row r="95" spans="1:16" ht="25.5">
      <c r="A95" t="s">
        <v>50</v>
      </c>
      <c s="34" t="s">
        <v>166</v>
      </c>
      <c s="34" t="s">
        <v>460</v>
      </c>
      <c s="35" t="s">
        <v>93</v>
      </c>
      <c s="6" t="s">
        <v>461</v>
      </c>
      <c s="36" t="s">
        <v>134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96</v>
      </c>
      <c>
        <f>(M95*21)/100</f>
      </c>
      <c t="s">
        <v>28</v>
      </c>
    </row>
    <row r="96" spans="1:5" ht="25.5">
      <c r="A96" s="35" t="s">
        <v>57</v>
      </c>
      <c r="E96" s="39" t="s">
        <v>462</v>
      </c>
    </row>
    <row r="97" spans="1:5" ht="12.75">
      <c r="A97" s="35" t="s">
        <v>59</v>
      </c>
      <c r="E97" s="40" t="s">
        <v>463</v>
      </c>
    </row>
    <row r="98" spans="1:5" ht="114.75">
      <c r="A98" t="s">
        <v>61</v>
      </c>
      <c r="E98" s="39" t="s">
        <v>459</v>
      </c>
    </row>
    <row r="99" spans="1:16" ht="12.75">
      <c r="A99" t="s">
        <v>50</v>
      </c>
      <c s="34" t="s">
        <v>170</v>
      </c>
      <c s="34" t="s">
        <v>464</v>
      </c>
      <c s="35" t="s">
        <v>93</v>
      </c>
      <c s="6" t="s">
        <v>465</v>
      </c>
      <c s="36" t="s">
        <v>134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96</v>
      </c>
      <c>
        <f>(M99*21)/100</f>
      </c>
      <c t="s">
        <v>28</v>
      </c>
    </row>
    <row r="100" spans="1:5" ht="25.5">
      <c r="A100" s="35" t="s">
        <v>57</v>
      </c>
      <c r="E100" s="39" t="s">
        <v>466</v>
      </c>
    </row>
    <row r="101" spans="1:5" ht="12.75">
      <c r="A101" s="35" t="s">
        <v>59</v>
      </c>
      <c r="E101" s="40" t="s">
        <v>467</v>
      </c>
    </row>
    <row r="102" spans="1:5" ht="102">
      <c r="A102" t="s">
        <v>61</v>
      </c>
      <c r="E102" s="39" t="s">
        <v>468</v>
      </c>
    </row>
    <row r="103" spans="1:13" ht="12.75">
      <c r="A103" t="s">
        <v>47</v>
      </c>
      <c r="C103" s="31" t="s">
        <v>28</v>
      </c>
      <c r="E103" s="33" t="s">
        <v>329</v>
      </c>
      <c r="J103" s="32">
        <f>0</f>
      </c>
      <c s="32">
        <f>0</f>
      </c>
      <c s="32">
        <f>0+L104+L108+L112+L116+L120+L124+L128</f>
      </c>
      <c s="32">
        <f>0+M104+M108+M112+M116+M120+M124+M128</f>
      </c>
    </row>
    <row r="104" spans="1:16" ht="12.75">
      <c r="A104" t="s">
        <v>50</v>
      </c>
      <c s="34" t="s">
        <v>175</v>
      </c>
      <c s="34" t="s">
        <v>469</v>
      </c>
      <c s="35" t="s">
        <v>93</v>
      </c>
      <c s="6" t="s">
        <v>470</v>
      </c>
      <c s="36" t="s">
        <v>95</v>
      </c>
      <c s="37">
        <v>24.5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96</v>
      </c>
      <c>
        <f>(M104*21)/100</f>
      </c>
      <c t="s">
        <v>28</v>
      </c>
    </row>
    <row r="105" spans="1:5" ht="12.75">
      <c r="A105" s="35" t="s">
        <v>57</v>
      </c>
      <c r="E105" s="39" t="s">
        <v>471</v>
      </c>
    </row>
    <row r="106" spans="1:5" ht="12.75">
      <c r="A106" s="35" t="s">
        <v>59</v>
      </c>
      <c r="E106" s="40" t="s">
        <v>472</v>
      </c>
    </row>
    <row r="107" spans="1:5" ht="165.75">
      <c r="A107" t="s">
        <v>61</v>
      </c>
      <c r="E107" s="39" t="s">
        <v>333</v>
      </c>
    </row>
    <row r="108" spans="1:16" ht="12.75">
      <c r="A108" t="s">
        <v>50</v>
      </c>
      <c s="34" t="s">
        <v>180</v>
      </c>
      <c s="34" t="s">
        <v>473</v>
      </c>
      <c s="35" t="s">
        <v>93</v>
      </c>
      <c s="6" t="s">
        <v>474</v>
      </c>
      <c s="36" t="s">
        <v>95</v>
      </c>
      <c s="37">
        <v>358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96</v>
      </c>
      <c>
        <f>(M108*21)/100</f>
      </c>
      <c t="s">
        <v>28</v>
      </c>
    </row>
    <row r="109" spans="1:5" ht="12.75">
      <c r="A109" s="35" t="s">
        <v>57</v>
      </c>
      <c r="E109" s="39" t="s">
        <v>93</v>
      </c>
    </row>
    <row r="110" spans="1:5" ht="12.75">
      <c r="A110" s="35" t="s">
        <v>59</v>
      </c>
      <c r="E110" s="40" t="s">
        <v>475</v>
      </c>
    </row>
    <row r="111" spans="1:5" ht="51">
      <c r="A111" t="s">
        <v>61</v>
      </c>
      <c r="E111" s="39" t="s">
        <v>476</v>
      </c>
    </row>
    <row r="112" spans="1:16" ht="12.75">
      <c r="A112" t="s">
        <v>50</v>
      </c>
      <c s="34" t="s">
        <v>186</v>
      </c>
      <c s="34" t="s">
        <v>477</v>
      </c>
      <c s="35" t="s">
        <v>93</v>
      </c>
      <c s="6" t="s">
        <v>478</v>
      </c>
      <c s="36" t="s">
        <v>95</v>
      </c>
      <c s="37">
        <v>53.75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96</v>
      </c>
      <c>
        <f>(M112*21)/100</f>
      </c>
      <c t="s">
        <v>28</v>
      </c>
    </row>
    <row r="113" spans="1:5" ht="25.5">
      <c r="A113" s="35" t="s">
        <v>57</v>
      </c>
      <c r="E113" s="39" t="s">
        <v>479</v>
      </c>
    </row>
    <row r="114" spans="1:5" ht="38.25">
      <c r="A114" s="35" t="s">
        <v>59</v>
      </c>
      <c r="E114" s="40" t="s">
        <v>480</v>
      </c>
    </row>
    <row r="115" spans="1:5" ht="63.75">
      <c r="A115" t="s">
        <v>61</v>
      </c>
      <c r="E115" s="39" t="s">
        <v>481</v>
      </c>
    </row>
    <row r="116" spans="1:16" ht="12.75">
      <c r="A116" t="s">
        <v>50</v>
      </c>
      <c s="34" t="s">
        <v>191</v>
      </c>
      <c s="34" t="s">
        <v>482</v>
      </c>
      <c s="35" t="s">
        <v>93</v>
      </c>
      <c s="6" t="s">
        <v>483</v>
      </c>
      <c s="36" t="s">
        <v>95</v>
      </c>
      <c s="37">
        <v>228.6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96</v>
      </c>
      <c>
        <f>(M116*21)/100</f>
      </c>
      <c t="s">
        <v>28</v>
      </c>
    </row>
    <row r="117" spans="1:5" ht="12.75">
      <c r="A117" s="35" t="s">
        <v>57</v>
      </c>
      <c r="E117" s="39" t="s">
        <v>484</v>
      </c>
    </row>
    <row r="118" spans="1:5" ht="12.75">
      <c r="A118" s="35" t="s">
        <v>59</v>
      </c>
      <c r="E118" s="40" t="s">
        <v>485</v>
      </c>
    </row>
    <row r="119" spans="1:5" ht="63.75">
      <c r="A119" t="s">
        <v>61</v>
      </c>
      <c r="E119" s="39" t="s">
        <v>481</v>
      </c>
    </row>
    <row r="120" spans="1:16" ht="12.75">
      <c r="A120" t="s">
        <v>50</v>
      </c>
      <c s="34" t="s">
        <v>196</v>
      </c>
      <c s="34" t="s">
        <v>486</v>
      </c>
      <c s="35" t="s">
        <v>93</v>
      </c>
      <c s="6" t="s">
        <v>487</v>
      </c>
      <c s="36" t="s">
        <v>95</v>
      </c>
      <c s="37">
        <v>406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96</v>
      </c>
      <c>
        <f>(M120*21)/100</f>
      </c>
      <c t="s">
        <v>28</v>
      </c>
    </row>
    <row r="121" spans="1:5" ht="12.75">
      <c r="A121" s="35" t="s">
        <v>57</v>
      </c>
      <c r="E121" s="39" t="s">
        <v>488</v>
      </c>
    </row>
    <row r="122" spans="1:5" ht="12.75">
      <c r="A122" s="35" t="s">
        <v>59</v>
      </c>
      <c r="E122" s="40" t="s">
        <v>489</v>
      </c>
    </row>
    <row r="123" spans="1:5" ht="63.75">
      <c r="A123" t="s">
        <v>61</v>
      </c>
      <c r="E123" s="39" t="s">
        <v>481</v>
      </c>
    </row>
    <row r="124" spans="1:16" ht="12.75">
      <c r="A124" t="s">
        <v>50</v>
      </c>
      <c s="34" t="s">
        <v>201</v>
      </c>
      <c s="34" t="s">
        <v>490</v>
      </c>
      <c s="35" t="s">
        <v>93</v>
      </c>
      <c s="6" t="s">
        <v>491</v>
      </c>
      <c s="36" t="s">
        <v>95</v>
      </c>
      <c s="37">
        <v>108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96</v>
      </c>
      <c>
        <f>(M124*21)/100</f>
      </c>
      <c t="s">
        <v>28</v>
      </c>
    </row>
    <row r="125" spans="1:5" ht="12.75">
      <c r="A125" s="35" t="s">
        <v>57</v>
      </c>
      <c r="E125" s="39" t="s">
        <v>492</v>
      </c>
    </row>
    <row r="126" spans="1:5" ht="12.75">
      <c r="A126" s="35" t="s">
        <v>59</v>
      </c>
      <c r="E126" s="40" t="s">
        <v>493</v>
      </c>
    </row>
    <row r="127" spans="1:5" ht="63.75">
      <c r="A127" t="s">
        <v>61</v>
      </c>
      <c r="E127" s="39" t="s">
        <v>481</v>
      </c>
    </row>
    <row r="128" spans="1:16" ht="12.75">
      <c r="A128" t="s">
        <v>50</v>
      </c>
      <c s="34" t="s">
        <v>206</v>
      </c>
      <c s="34" t="s">
        <v>494</v>
      </c>
      <c s="35" t="s">
        <v>93</v>
      </c>
      <c s="6" t="s">
        <v>495</v>
      </c>
      <c s="36" t="s">
        <v>103</v>
      </c>
      <c s="37">
        <v>22.5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96</v>
      </c>
      <c>
        <f>(M128*21)/100</f>
      </c>
      <c t="s">
        <v>28</v>
      </c>
    </row>
    <row r="129" spans="1:5" ht="12.75">
      <c r="A129" s="35" t="s">
        <v>57</v>
      </c>
      <c r="E129" s="39" t="s">
        <v>496</v>
      </c>
    </row>
    <row r="130" spans="1:5" ht="12.75">
      <c r="A130" s="35" t="s">
        <v>59</v>
      </c>
      <c r="E130" s="40" t="s">
        <v>497</v>
      </c>
    </row>
    <row r="131" spans="1:5" ht="76.5">
      <c r="A131" t="s">
        <v>61</v>
      </c>
      <c r="E131" s="39" t="s">
        <v>498</v>
      </c>
    </row>
    <row r="132" spans="1:13" ht="12.75">
      <c r="A132" t="s">
        <v>47</v>
      </c>
      <c r="C132" s="31" t="s">
        <v>26</v>
      </c>
      <c r="E132" s="33" t="s">
        <v>499</v>
      </c>
      <c r="J132" s="32">
        <f>0</f>
      </c>
      <c s="32">
        <f>0</f>
      </c>
      <c s="32">
        <f>0+L133+L137+L141+L145+L149</f>
      </c>
      <c s="32">
        <f>0+M133+M137+M141+M145+M149</f>
      </c>
    </row>
    <row r="133" spans="1:16" ht="12.75">
      <c r="A133" t="s">
        <v>50</v>
      </c>
      <c s="34" t="s">
        <v>212</v>
      </c>
      <c s="34" t="s">
        <v>500</v>
      </c>
      <c s="35" t="s">
        <v>93</v>
      </c>
      <c s="6" t="s">
        <v>501</v>
      </c>
      <c s="36" t="s">
        <v>103</v>
      </c>
      <c s="37">
        <v>12.4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96</v>
      </c>
      <c>
        <f>(M133*21)/100</f>
      </c>
      <c t="s">
        <v>28</v>
      </c>
    </row>
    <row r="134" spans="1:5" ht="12.75">
      <c r="A134" s="35" t="s">
        <v>57</v>
      </c>
      <c r="E134" s="39" t="s">
        <v>502</v>
      </c>
    </row>
    <row r="135" spans="1:5" ht="38.25">
      <c r="A135" s="35" t="s">
        <v>59</v>
      </c>
      <c r="E135" s="40" t="s">
        <v>503</v>
      </c>
    </row>
    <row r="136" spans="1:5" ht="382.5">
      <c r="A136" t="s">
        <v>61</v>
      </c>
      <c r="E136" s="39" t="s">
        <v>504</v>
      </c>
    </row>
    <row r="137" spans="1:16" ht="12.75">
      <c r="A137" t="s">
        <v>50</v>
      </c>
      <c s="34" t="s">
        <v>217</v>
      </c>
      <c s="34" t="s">
        <v>505</v>
      </c>
      <c s="35" t="s">
        <v>506</v>
      </c>
      <c s="6" t="s">
        <v>507</v>
      </c>
      <c s="36" t="s">
        <v>55</v>
      </c>
      <c s="37">
        <v>1.593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96</v>
      </c>
      <c>
        <f>(M137*21)/100</f>
      </c>
      <c t="s">
        <v>28</v>
      </c>
    </row>
    <row r="138" spans="1:5" ht="12.75">
      <c r="A138" s="35" t="s">
        <v>57</v>
      </c>
      <c r="E138" s="39" t="s">
        <v>20</v>
      </c>
    </row>
    <row r="139" spans="1:5" ht="12.75">
      <c r="A139" s="35" t="s">
        <v>59</v>
      </c>
      <c r="E139" s="40" t="s">
        <v>508</v>
      </c>
    </row>
    <row r="140" spans="1:5" ht="293.25">
      <c r="A140" t="s">
        <v>61</v>
      </c>
      <c r="E140" s="39" t="s">
        <v>509</v>
      </c>
    </row>
    <row r="141" spans="1:16" ht="12.75">
      <c r="A141" t="s">
        <v>50</v>
      </c>
      <c s="34" t="s">
        <v>222</v>
      </c>
      <c s="34" t="s">
        <v>510</v>
      </c>
      <c s="35" t="s">
        <v>93</v>
      </c>
      <c s="6" t="s">
        <v>511</v>
      </c>
      <c s="36" t="s">
        <v>103</v>
      </c>
      <c s="37">
        <v>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96</v>
      </c>
      <c>
        <f>(M141*21)/100</f>
      </c>
      <c t="s">
        <v>28</v>
      </c>
    </row>
    <row r="142" spans="1:5" ht="25.5">
      <c r="A142" s="35" t="s">
        <v>57</v>
      </c>
      <c r="E142" s="39" t="s">
        <v>512</v>
      </c>
    </row>
    <row r="143" spans="1:5" ht="12.75">
      <c r="A143" s="35" t="s">
        <v>59</v>
      </c>
      <c r="E143" s="40" t="s">
        <v>513</v>
      </c>
    </row>
    <row r="144" spans="1:5" ht="51">
      <c r="A144" t="s">
        <v>61</v>
      </c>
      <c r="E144" s="39" t="s">
        <v>514</v>
      </c>
    </row>
    <row r="145" spans="1:16" ht="12.75">
      <c r="A145" t="s">
        <v>50</v>
      </c>
      <c s="34" t="s">
        <v>226</v>
      </c>
      <c s="34" t="s">
        <v>515</v>
      </c>
      <c s="35" t="s">
        <v>93</v>
      </c>
      <c s="6" t="s">
        <v>516</v>
      </c>
      <c s="36" t="s">
        <v>103</v>
      </c>
      <c s="37">
        <v>116.7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96</v>
      </c>
      <c>
        <f>(M145*21)/100</f>
      </c>
      <c t="s">
        <v>28</v>
      </c>
    </row>
    <row r="146" spans="1:5" ht="12.75">
      <c r="A146" s="35" t="s">
        <v>57</v>
      </c>
      <c r="E146" s="39" t="s">
        <v>93</v>
      </c>
    </row>
    <row r="147" spans="1:5" ht="38.25">
      <c r="A147" s="35" t="s">
        <v>59</v>
      </c>
      <c r="E147" s="40" t="s">
        <v>517</v>
      </c>
    </row>
    <row r="148" spans="1:5" ht="369.75">
      <c r="A148" t="s">
        <v>61</v>
      </c>
      <c r="E148" s="39" t="s">
        <v>518</v>
      </c>
    </row>
    <row r="149" spans="1:16" ht="12.75">
      <c r="A149" t="s">
        <v>50</v>
      </c>
      <c s="34" t="s">
        <v>301</v>
      </c>
      <c s="34" t="s">
        <v>519</v>
      </c>
      <c s="35" t="s">
        <v>506</v>
      </c>
      <c s="6" t="s">
        <v>520</v>
      </c>
      <c s="36" t="s">
        <v>55</v>
      </c>
      <c s="37">
        <v>13.62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96</v>
      </c>
      <c>
        <f>(M149*21)/100</f>
      </c>
      <c t="s">
        <v>28</v>
      </c>
    </row>
    <row r="150" spans="1:5" ht="12.75">
      <c r="A150" s="35" t="s">
        <v>57</v>
      </c>
      <c r="E150" s="39" t="s">
        <v>521</v>
      </c>
    </row>
    <row r="151" spans="1:5" ht="12.75">
      <c r="A151" s="35" t="s">
        <v>59</v>
      </c>
      <c r="E151" s="40" t="s">
        <v>522</v>
      </c>
    </row>
    <row r="152" spans="1:5" ht="293.25">
      <c r="A152" t="s">
        <v>61</v>
      </c>
      <c r="E152" s="39" t="s">
        <v>509</v>
      </c>
    </row>
    <row r="153" spans="1:13" ht="12.75">
      <c r="A153" t="s">
        <v>47</v>
      </c>
      <c r="C153" s="31" t="s">
        <v>71</v>
      </c>
      <c r="E153" s="33" t="s">
        <v>523</v>
      </c>
      <c r="J153" s="32">
        <f>0</f>
      </c>
      <c s="32">
        <f>0</f>
      </c>
      <c s="32">
        <f>0+L154+L158+L162+L166+L170+L174+L178+L182</f>
      </c>
      <c s="32">
        <f>0+M154+M158+M162+M166+M170+M174+M178+M182</f>
      </c>
    </row>
    <row r="154" spans="1:16" ht="12.75">
      <c r="A154" t="s">
        <v>50</v>
      </c>
      <c s="34" t="s">
        <v>524</v>
      </c>
      <c s="34" t="s">
        <v>525</v>
      </c>
      <c s="35" t="s">
        <v>93</v>
      </c>
      <c s="6" t="s">
        <v>526</v>
      </c>
      <c s="36" t="s">
        <v>103</v>
      </c>
      <c s="37">
        <v>49.41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96</v>
      </c>
      <c>
        <f>(M154*21)/100</f>
      </c>
      <c t="s">
        <v>28</v>
      </c>
    </row>
    <row r="155" spans="1:5" ht="12.75">
      <c r="A155" s="35" t="s">
        <v>57</v>
      </c>
      <c r="E155" s="39" t="s">
        <v>93</v>
      </c>
    </row>
    <row r="156" spans="1:5" ht="51">
      <c r="A156" s="35" t="s">
        <v>59</v>
      </c>
      <c r="E156" s="40" t="s">
        <v>527</v>
      </c>
    </row>
    <row r="157" spans="1:5" ht="369.75">
      <c r="A157" t="s">
        <v>61</v>
      </c>
      <c r="E157" s="39" t="s">
        <v>518</v>
      </c>
    </row>
    <row r="158" spans="1:16" ht="12.75">
      <c r="A158" t="s">
        <v>50</v>
      </c>
      <c s="34" t="s">
        <v>528</v>
      </c>
      <c s="34" t="s">
        <v>529</v>
      </c>
      <c s="35" t="s">
        <v>93</v>
      </c>
      <c s="6" t="s">
        <v>530</v>
      </c>
      <c s="36" t="s">
        <v>103</v>
      </c>
      <c s="37">
        <v>22.032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96</v>
      </c>
      <c>
        <f>(M158*21)/100</f>
      </c>
      <c t="s">
        <v>28</v>
      </c>
    </row>
    <row r="159" spans="1:5" ht="12.75">
      <c r="A159" s="35" t="s">
        <v>57</v>
      </c>
      <c r="E159" s="39" t="s">
        <v>531</v>
      </c>
    </row>
    <row r="160" spans="1:5" ht="38.25">
      <c r="A160" s="35" t="s">
        <v>59</v>
      </c>
      <c r="E160" s="40" t="s">
        <v>532</v>
      </c>
    </row>
    <row r="161" spans="1:5" ht="369.75">
      <c r="A161" t="s">
        <v>61</v>
      </c>
      <c r="E161" s="39" t="s">
        <v>518</v>
      </c>
    </row>
    <row r="162" spans="1:16" ht="12.75">
      <c r="A162" t="s">
        <v>50</v>
      </c>
      <c s="34" t="s">
        <v>533</v>
      </c>
      <c s="34" t="s">
        <v>534</v>
      </c>
      <c s="35" t="s">
        <v>93</v>
      </c>
      <c s="6" t="s">
        <v>535</v>
      </c>
      <c s="36" t="s">
        <v>103</v>
      </c>
      <c s="37">
        <v>0.099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96</v>
      </c>
      <c>
        <f>(M162*21)/100</f>
      </c>
      <c t="s">
        <v>28</v>
      </c>
    </row>
    <row r="163" spans="1:5" ht="38.25">
      <c r="A163" s="35" t="s">
        <v>57</v>
      </c>
      <c r="E163" s="39" t="s">
        <v>536</v>
      </c>
    </row>
    <row r="164" spans="1:5" ht="51">
      <c r="A164" s="35" t="s">
        <v>59</v>
      </c>
      <c r="E164" s="40" t="s">
        <v>537</v>
      </c>
    </row>
    <row r="165" spans="1:5" ht="38.25">
      <c r="A165" t="s">
        <v>61</v>
      </c>
      <c r="E165" s="39" t="s">
        <v>538</v>
      </c>
    </row>
    <row r="166" spans="1:16" ht="12.75">
      <c r="A166" t="s">
        <v>50</v>
      </c>
      <c s="34" t="s">
        <v>539</v>
      </c>
      <c s="34" t="s">
        <v>540</v>
      </c>
      <c s="35" t="s">
        <v>93</v>
      </c>
      <c s="6" t="s">
        <v>541</v>
      </c>
      <c s="36" t="s">
        <v>103</v>
      </c>
      <c s="37">
        <v>23.04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96</v>
      </c>
      <c>
        <f>(M166*21)/100</f>
      </c>
      <c t="s">
        <v>28</v>
      </c>
    </row>
    <row r="167" spans="1:5" ht="12.75">
      <c r="A167" s="35" t="s">
        <v>57</v>
      </c>
      <c r="E167" s="39" t="s">
        <v>542</v>
      </c>
    </row>
    <row r="168" spans="1:5" ht="12.75">
      <c r="A168" s="35" t="s">
        <v>59</v>
      </c>
      <c r="E168" s="40" t="s">
        <v>543</v>
      </c>
    </row>
    <row r="169" spans="1:5" ht="102">
      <c r="A169" t="s">
        <v>61</v>
      </c>
      <c r="E169" s="39" t="s">
        <v>544</v>
      </c>
    </row>
    <row r="170" spans="1:16" ht="12.75">
      <c r="A170" t="s">
        <v>50</v>
      </c>
      <c s="34" t="s">
        <v>545</v>
      </c>
      <c s="34" t="s">
        <v>546</v>
      </c>
      <c s="35" t="s">
        <v>93</v>
      </c>
      <c s="6" t="s">
        <v>547</v>
      </c>
      <c s="36" t="s">
        <v>55</v>
      </c>
      <c s="37">
        <v>9.5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56</v>
      </c>
      <c>
        <f>(M170*21)/100</f>
      </c>
      <c t="s">
        <v>28</v>
      </c>
    </row>
    <row r="171" spans="1:5" ht="12.75">
      <c r="A171" s="35" t="s">
        <v>57</v>
      </c>
      <c r="E171" s="39" t="s">
        <v>548</v>
      </c>
    </row>
    <row r="172" spans="1:5" ht="51">
      <c r="A172" s="35" t="s">
        <v>59</v>
      </c>
      <c r="E172" s="40" t="s">
        <v>549</v>
      </c>
    </row>
    <row r="173" spans="1:5" ht="293.25">
      <c r="A173" t="s">
        <v>61</v>
      </c>
      <c r="E173" s="39" t="s">
        <v>550</v>
      </c>
    </row>
    <row r="174" spans="1:16" ht="12.75">
      <c r="A174" t="s">
        <v>50</v>
      </c>
      <c s="34" t="s">
        <v>551</v>
      </c>
      <c s="34" t="s">
        <v>552</v>
      </c>
      <c s="35" t="s">
        <v>51</v>
      </c>
      <c s="6" t="s">
        <v>553</v>
      </c>
      <c s="36" t="s">
        <v>55</v>
      </c>
      <c s="37">
        <v>169.862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56</v>
      </c>
      <c>
        <f>(M174*21)/100</f>
      </c>
      <c t="s">
        <v>28</v>
      </c>
    </row>
    <row r="175" spans="1:5" ht="12.75">
      <c r="A175" s="35" t="s">
        <v>57</v>
      </c>
      <c r="E175" s="39" t="s">
        <v>554</v>
      </c>
    </row>
    <row r="176" spans="1:5" ht="12.75">
      <c r="A176" s="35" t="s">
        <v>59</v>
      </c>
      <c r="E176" s="40" t="s">
        <v>555</v>
      </c>
    </row>
    <row r="177" spans="1:5" ht="293.25">
      <c r="A177" t="s">
        <v>61</v>
      </c>
      <c r="E177" s="39" t="s">
        <v>550</v>
      </c>
    </row>
    <row r="178" spans="1:16" ht="12.75">
      <c r="A178" t="s">
        <v>50</v>
      </c>
      <c s="34" t="s">
        <v>556</v>
      </c>
      <c s="34" t="s">
        <v>552</v>
      </c>
      <c s="35" t="s">
        <v>28</v>
      </c>
      <c s="6" t="s">
        <v>557</v>
      </c>
      <c s="36" t="s">
        <v>55</v>
      </c>
      <c s="37">
        <v>179.506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56</v>
      </c>
      <c>
        <f>(M178*21)/100</f>
      </c>
      <c t="s">
        <v>28</v>
      </c>
    </row>
    <row r="179" spans="1:5" ht="38.25">
      <c r="A179" s="35" t="s">
        <v>57</v>
      </c>
      <c r="E179" s="39" t="s">
        <v>558</v>
      </c>
    </row>
    <row r="180" spans="1:5" ht="12.75">
      <c r="A180" s="35" t="s">
        <v>59</v>
      </c>
      <c r="E180" s="40" t="s">
        <v>559</v>
      </c>
    </row>
    <row r="181" spans="1:5" ht="293.25">
      <c r="A181" t="s">
        <v>61</v>
      </c>
      <c r="E181" s="39" t="s">
        <v>550</v>
      </c>
    </row>
    <row r="182" spans="1:16" ht="12.75">
      <c r="A182" t="s">
        <v>50</v>
      </c>
      <c s="34" t="s">
        <v>560</v>
      </c>
      <c s="34" t="s">
        <v>561</v>
      </c>
      <c s="35" t="s">
        <v>93</v>
      </c>
      <c s="6" t="s">
        <v>562</v>
      </c>
      <c s="36" t="s">
        <v>134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56</v>
      </c>
      <c>
        <f>(M182*21)/100</f>
      </c>
      <c t="s">
        <v>28</v>
      </c>
    </row>
    <row r="183" spans="1:5" ht="12.75">
      <c r="A183" s="35" t="s">
        <v>57</v>
      </c>
      <c r="E183" s="39" t="s">
        <v>93</v>
      </c>
    </row>
    <row r="184" spans="1:5" ht="12.75">
      <c r="A184" s="35" t="s">
        <v>59</v>
      </c>
      <c r="E184" s="40" t="s">
        <v>93</v>
      </c>
    </row>
    <row r="185" spans="1:5" ht="229.5">
      <c r="A185" t="s">
        <v>61</v>
      </c>
      <c r="E185" s="39" t="s">
        <v>563</v>
      </c>
    </row>
    <row r="186" spans="1:13" ht="12.75">
      <c r="A186" t="s">
        <v>47</v>
      </c>
      <c r="C186" s="31" t="s">
        <v>76</v>
      </c>
      <c r="E186" s="33" t="s">
        <v>99</v>
      </c>
      <c r="J186" s="32">
        <f>0</f>
      </c>
      <c s="32">
        <f>0</f>
      </c>
      <c s="32">
        <f>0+L187</f>
      </c>
      <c s="32">
        <f>0+M187</f>
      </c>
    </row>
    <row r="187" spans="1:16" ht="12.75">
      <c r="A187" t="s">
        <v>50</v>
      </c>
      <c s="34" t="s">
        <v>564</v>
      </c>
      <c s="34" t="s">
        <v>565</v>
      </c>
      <c s="35" t="s">
        <v>93</v>
      </c>
      <c s="6" t="s">
        <v>566</v>
      </c>
      <c s="36" t="s">
        <v>103</v>
      </c>
      <c s="37">
        <v>31.2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96</v>
      </c>
      <c>
        <f>(M187*21)/100</f>
      </c>
      <c t="s">
        <v>28</v>
      </c>
    </row>
    <row r="188" spans="1:5" ht="25.5">
      <c r="A188" s="35" t="s">
        <v>57</v>
      </c>
      <c r="E188" s="39" t="s">
        <v>567</v>
      </c>
    </row>
    <row r="189" spans="1:5" ht="12.75">
      <c r="A189" s="35" t="s">
        <v>59</v>
      </c>
      <c r="E189" s="40" t="s">
        <v>568</v>
      </c>
    </row>
    <row r="190" spans="1:5" ht="51">
      <c r="A190" t="s">
        <v>61</v>
      </c>
      <c r="E190" s="39" t="s">
        <v>569</v>
      </c>
    </row>
    <row r="191" spans="1:13" ht="12.75">
      <c r="A191" t="s">
        <v>47</v>
      </c>
      <c r="C191" s="31" t="s">
        <v>27</v>
      </c>
      <c r="E191" s="33" t="s">
        <v>570</v>
      </c>
      <c r="J191" s="32">
        <f>0</f>
      </c>
      <c s="32">
        <f>0</f>
      </c>
      <c s="32">
        <f>0+L192</f>
      </c>
      <c s="32">
        <f>0+M192</f>
      </c>
    </row>
    <row r="192" spans="1:16" ht="12.75">
      <c r="A192" t="s">
        <v>50</v>
      </c>
      <c s="34" t="s">
        <v>571</v>
      </c>
      <c s="34" t="s">
        <v>572</v>
      </c>
      <c s="35" t="s">
        <v>93</v>
      </c>
      <c s="6" t="s">
        <v>573</v>
      </c>
      <c s="36" t="s">
        <v>336</v>
      </c>
      <c s="37">
        <v>70.992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96</v>
      </c>
      <c>
        <f>(M192*21)/100</f>
      </c>
      <c t="s">
        <v>28</v>
      </c>
    </row>
    <row r="193" spans="1:5" ht="12.75">
      <c r="A193" s="35" t="s">
        <v>57</v>
      </c>
      <c r="E193" s="39" t="s">
        <v>93</v>
      </c>
    </row>
    <row r="194" spans="1:5" ht="12.75">
      <c r="A194" s="35" t="s">
        <v>59</v>
      </c>
      <c r="E194" s="40" t="s">
        <v>574</v>
      </c>
    </row>
    <row r="195" spans="1:5" ht="89.25">
      <c r="A195" t="s">
        <v>61</v>
      </c>
      <c r="E195" s="39" t="s">
        <v>575</v>
      </c>
    </row>
    <row r="196" spans="1:13" ht="12.75">
      <c r="A196" t="s">
        <v>47</v>
      </c>
      <c r="C196" s="31" t="s">
        <v>85</v>
      </c>
      <c r="E196" s="33" t="s">
        <v>576</v>
      </c>
      <c r="J196" s="32">
        <f>0</f>
      </c>
      <c s="32">
        <f>0</f>
      </c>
      <c s="32">
        <f>0+L197+L201+L205+L209+L213+L217+L221+L225+L229+L233+L237+L241+L245+L249</f>
      </c>
      <c s="32">
        <f>0+M197+M201+M205+M209+M213+M217+M221+M225+M229+M233+M237+M241+M245+M249</f>
      </c>
    </row>
    <row r="197" spans="1:16" ht="12.75">
      <c r="A197" t="s">
        <v>50</v>
      </c>
      <c s="34" t="s">
        <v>577</v>
      </c>
      <c s="34" t="s">
        <v>578</v>
      </c>
      <c s="35" t="s">
        <v>93</v>
      </c>
      <c s="6" t="s">
        <v>579</v>
      </c>
      <c s="36" t="s">
        <v>95</v>
      </c>
      <c s="37">
        <v>61.4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96</v>
      </c>
      <c>
        <f>(M197*21)/100</f>
      </c>
      <c t="s">
        <v>28</v>
      </c>
    </row>
    <row r="198" spans="1:5" ht="12.75">
      <c r="A198" s="35" t="s">
        <v>57</v>
      </c>
      <c r="E198" s="39" t="s">
        <v>580</v>
      </c>
    </row>
    <row r="199" spans="1:5" ht="12.75">
      <c r="A199" s="35" t="s">
        <v>59</v>
      </c>
      <c r="E199" s="40" t="s">
        <v>581</v>
      </c>
    </row>
    <row r="200" spans="1:5" ht="114.75">
      <c r="A200" t="s">
        <v>61</v>
      </c>
      <c r="E200" s="39" t="s">
        <v>582</v>
      </c>
    </row>
    <row r="201" spans="1:16" ht="25.5">
      <c r="A201" t="s">
        <v>50</v>
      </c>
      <c s="34" t="s">
        <v>583</v>
      </c>
      <c s="34" t="s">
        <v>584</v>
      </c>
      <c s="35" t="s">
        <v>93</v>
      </c>
      <c s="6" t="s">
        <v>585</v>
      </c>
      <c s="36" t="s">
        <v>336</v>
      </c>
      <c s="37">
        <v>48.12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96</v>
      </c>
      <c>
        <f>(M201*21)/100</f>
      </c>
      <c t="s">
        <v>28</v>
      </c>
    </row>
    <row r="202" spans="1:5" ht="12.75">
      <c r="A202" s="35" t="s">
        <v>57</v>
      </c>
      <c r="E202" s="39" t="s">
        <v>586</v>
      </c>
    </row>
    <row r="203" spans="1:5" ht="51">
      <c r="A203" s="35" t="s">
        <v>59</v>
      </c>
      <c r="E203" s="40" t="s">
        <v>587</v>
      </c>
    </row>
    <row r="204" spans="1:5" ht="191.25">
      <c r="A204" t="s">
        <v>61</v>
      </c>
      <c r="E204" s="39" t="s">
        <v>588</v>
      </c>
    </row>
    <row r="205" spans="1:16" ht="12.75">
      <c r="A205" t="s">
        <v>50</v>
      </c>
      <c s="34" t="s">
        <v>589</v>
      </c>
      <c s="34" t="s">
        <v>590</v>
      </c>
      <c s="35" t="s">
        <v>93</v>
      </c>
      <c s="6" t="s">
        <v>591</v>
      </c>
      <c s="36" t="s">
        <v>336</v>
      </c>
      <c s="37">
        <v>7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96</v>
      </c>
      <c>
        <f>(M205*21)/100</f>
      </c>
      <c t="s">
        <v>28</v>
      </c>
    </row>
    <row r="206" spans="1:5" ht="25.5">
      <c r="A206" s="35" t="s">
        <v>57</v>
      </c>
      <c r="E206" s="39" t="s">
        <v>592</v>
      </c>
    </row>
    <row r="207" spans="1:5" ht="12.75">
      <c r="A207" s="35" t="s">
        <v>59</v>
      </c>
      <c r="E207" s="40" t="s">
        <v>593</v>
      </c>
    </row>
    <row r="208" spans="1:5" ht="191.25">
      <c r="A208" t="s">
        <v>61</v>
      </c>
      <c r="E208" s="39" t="s">
        <v>588</v>
      </c>
    </row>
    <row r="209" spans="1:16" ht="12.75">
      <c r="A209" t="s">
        <v>50</v>
      </c>
      <c s="34" t="s">
        <v>594</v>
      </c>
      <c s="34" t="s">
        <v>595</v>
      </c>
      <c s="35" t="s">
        <v>93</v>
      </c>
      <c s="6" t="s">
        <v>596</v>
      </c>
      <c s="36" t="s">
        <v>336</v>
      </c>
      <c s="37">
        <v>261.64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96</v>
      </c>
      <c>
        <f>(M209*21)/100</f>
      </c>
      <c t="s">
        <v>28</v>
      </c>
    </row>
    <row r="210" spans="1:5" ht="12.75">
      <c r="A210" s="35" t="s">
        <v>57</v>
      </c>
      <c r="E210" s="39" t="s">
        <v>597</v>
      </c>
    </row>
    <row r="211" spans="1:5" ht="12.75">
      <c r="A211" s="35" t="s">
        <v>59</v>
      </c>
      <c r="E211" s="40" t="s">
        <v>598</v>
      </c>
    </row>
    <row r="212" spans="1:5" ht="204">
      <c r="A212" t="s">
        <v>61</v>
      </c>
      <c r="E212" s="39" t="s">
        <v>599</v>
      </c>
    </row>
    <row r="213" spans="1:16" ht="12.75">
      <c r="A213" t="s">
        <v>50</v>
      </c>
      <c s="34" t="s">
        <v>600</v>
      </c>
      <c s="34" t="s">
        <v>601</v>
      </c>
      <c s="35" t="s">
        <v>93</v>
      </c>
      <c s="6" t="s">
        <v>602</v>
      </c>
      <c s="36" t="s">
        <v>336</v>
      </c>
      <c s="37">
        <v>75.71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96</v>
      </c>
      <c>
        <f>(M213*21)/100</f>
      </c>
      <c t="s">
        <v>28</v>
      </c>
    </row>
    <row r="214" spans="1:5" ht="12.75">
      <c r="A214" s="35" t="s">
        <v>57</v>
      </c>
      <c r="E214" s="39" t="s">
        <v>603</v>
      </c>
    </row>
    <row r="215" spans="1:5" ht="12.75">
      <c r="A215" s="35" t="s">
        <v>59</v>
      </c>
      <c r="E215" s="40" t="s">
        <v>604</v>
      </c>
    </row>
    <row r="216" spans="1:5" ht="38.25">
      <c r="A216" t="s">
        <v>61</v>
      </c>
      <c r="E216" s="39" t="s">
        <v>605</v>
      </c>
    </row>
    <row r="217" spans="1:16" ht="12.75">
      <c r="A217" t="s">
        <v>50</v>
      </c>
      <c s="34" t="s">
        <v>606</v>
      </c>
      <c s="34" t="s">
        <v>607</v>
      </c>
      <c s="35" t="s">
        <v>93</v>
      </c>
      <c s="6" t="s">
        <v>608</v>
      </c>
      <c s="36" t="s">
        <v>336</v>
      </c>
      <c s="37">
        <v>127.97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96</v>
      </c>
      <c>
        <f>(M217*21)/100</f>
      </c>
      <c t="s">
        <v>28</v>
      </c>
    </row>
    <row r="218" spans="1:5" ht="12.75">
      <c r="A218" s="35" t="s">
        <v>57</v>
      </c>
      <c r="E218" s="39" t="s">
        <v>609</v>
      </c>
    </row>
    <row r="219" spans="1:5" ht="38.25">
      <c r="A219" s="35" t="s">
        <v>59</v>
      </c>
      <c r="E219" s="40" t="s">
        <v>610</v>
      </c>
    </row>
    <row r="220" spans="1:5" ht="38.25">
      <c r="A220" t="s">
        <v>61</v>
      </c>
      <c r="E220" s="39" t="s">
        <v>605</v>
      </c>
    </row>
    <row r="221" spans="1:16" ht="12.75">
      <c r="A221" t="s">
        <v>50</v>
      </c>
      <c s="34" t="s">
        <v>611</v>
      </c>
      <c s="34" t="s">
        <v>612</v>
      </c>
      <c s="35" t="s">
        <v>51</v>
      </c>
      <c s="6" t="s">
        <v>613</v>
      </c>
      <c s="36" t="s">
        <v>336</v>
      </c>
      <c s="37">
        <v>2043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96</v>
      </c>
      <c>
        <f>(M221*21)/100</f>
      </c>
      <c t="s">
        <v>28</v>
      </c>
    </row>
    <row r="222" spans="1:5" ht="25.5">
      <c r="A222" s="35" t="s">
        <v>57</v>
      </c>
      <c r="E222" s="39" t="s">
        <v>614</v>
      </c>
    </row>
    <row r="223" spans="1:5" ht="12.75">
      <c r="A223" s="35" t="s">
        <v>59</v>
      </c>
      <c r="E223" s="40" t="s">
        <v>615</v>
      </c>
    </row>
    <row r="224" spans="1:5" ht="51">
      <c r="A224" t="s">
        <v>61</v>
      </c>
      <c r="E224" s="39" t="s">
        <v>616</v>
      </c>
    </row>
    <row r="225" spans="1:16" ht="12.75">
      <c r="A225" t="s">
        <v>50</v>
      </c>
      <c s="34" t="s">
        <v>617</v>
      </c>
      <c s="34" t="s">
        <v>612</v>
      </c>
      <c s="35" t="s">
        <v>28</v>
      </c>
      <c s="6" t="s">
        <v>613</v>
      </c>
      <c s="36" t="s">
        <v>336</v>
      </c>
      <c s="37">
        <v>365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96</v>
      </c>
      <c>
        <f>(M225*21)/100</f>
      </c>
      <c t="s">
        <v>28</v>
      </c>
    </row>
    <row r="226" spans="1:5" ht="12.75">
      <c r="A226" s="35" t="s">
        <v>57</v>
      </c>
      <c r="E226" s="39" t="s">
        <v>618</v>
      </c>
    </row>
    <row r="227" spans="1:5" ht="51">
      <c r="A227" s="35" t="s">
        <v>59</v>
      </c>
      <c r="E227" s="40" t="s">
        <v>619</v>
      </c>
    </row>
    <row r="228" spans="1:5" ht="51">
      <c r="A228" t="s">
        <v>61</v>
      </c>
      <c r="E228" s="39" t="s">
        <v>616</v>
      </c>
    </row>
    <row r="229" spans="1:16" ht="12.75">
      <c r="A229" t="s">
        <v>50</v>
      </c>
      <c s="34" t="s">
        <v>620</v>
      </c>
      <c s="34" t="s">
        <v>621</v>
      </c>
      <c s="35" t="s">
        <v>93</v>
      </c>
      <c s="6" t="s">
        <v>622</v>
      </c>
      <c s="36" t="s">
        <v>336</v>
      </c>
      <c s="37">
        <v>21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96</v>
      </c>
      <c>
        <f>(M229*21)/100</f>
      </c>
      <c t="s">
        <v>28</v>
      </c>
    </row>
    <row r="230" spans="1:5" ht="12.75">
      <c r="A230" s="35" t="s">
        <v>57</v>
      </c>
      <c r="E230" s="39" t="s">
        <v>623</v>
      </c>
    </row>
    <row r="231" spans="1:5" ht="12.75">
      <c r="A231" s="35" t="s">
        <v>59</v>
      </c>
      <c r="E231" s="40" t="s">
        <v>624</v>
      </c>
    </row>
    <row r="232" spans="1:5" ht="51">
      <c r="A232" t="s">
        <v>61</v>
      </c>
      <c r="E232" s="39" t="s">
        <v>616</v>
      </c>
    </row>
    <row r="233" spans="1:16" ht="25.5">
      <c r="A233" t="s">
        <v>50</v>
      </c>
      <c s="34" t="s">
        <v>625</v>
      </c>
      <c s="34" t="s">
        <v>626</v>
      </c>
      <c s="35" t="s">
        <v>627</v>
      </c>
      <c s="6" t="s">
        <v>628</v>
      </c>
      <c s="36" t="s">
        <v>336</v>
      </c>
      <c s="37">
        <v>75.04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56</v>
      </c>
      <c>
        <f>(M233*21)/100</f>
      </c>
      <c t="s">
        <v>28</v>
      </c>
    </row>
    <row r="234" spans="1:5" ht="25.5">
      <c r="A234" s="35" t="s">
        <v>57</v>
      </c>
      <c r="E234" s="39" t="s">
        <v>629</v>
      </c>
    </row>
    <row r="235" spans="1:5" ht="12.75">
      <c r="A235" s="35" t="s">
        <v>59</v>
      </c>
      <c r="E235" s="40" t="s">
        <v>630</v>
      </c>
    </row>
    <row r="236" spans="1:5" ht="191.25">
      <c r="A236" t="s">
        <v>61</v>
      </c>
      <c r="E236" s="39" t="s">
        <v>588</v>
      </c>
    </row>
    <row r="237" spans="1:16" ht="25.5">
      <c r="A237" t="s">
        <v>50</v>
      </c>
      <c s="34" t="s">
        <v>631</v>
      </c>
      <c s="34" t="s">
        <v>626</v>
      </c>
      <c s="35" t="s">
        <v>632</v>
      </c>
      <c s="6" t="s">
        <v>628</v>
      </c>
      <c s="36" t="s">
        <v>336</v>
      </c>
      <c s="37">
        <v>9.99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56</v>
      </c>
      <c>
        <f>(M237*21)/100</f>
      </c>
      <c t="s">
        <v>28</v>
      </c>
    </row>
    <row r="238" spans="1:5" ht="25.5">
      <c r="A238" s="35" t="s">
        <v>57</v>
      </c>
      <c r="E238" s="39" t="s">
        <v>633</v>
      </c>
    </row>
    <row r="239" spans="1:5" ht="12.75">
      <c r="A239" s="35" t="s">
        <v>59</v>
      </c>
      <c r="E239" s="40" t="s">
        <v>634</v>
      </c>
    </row>
    <row r="240" spans="1:5" ht="191.25">
      <c r="A240" t="s">
        <v>61</v>
      </c>
      <c r="E240" s="39" t="s">
        <v>588</v>
      </c>
    </row>
    <row r="241" spans="1:16" ht="25.5">
      <c r="A241" t="s">
        <v>50</v>
      </c>
      <c s="34" t="s">
        <v>635</v>
      </c>
      <c s="34" t="s">
        <v>626</v>
      </c>
      <c s="35" t="s">
        <v>636</v>
      </c>
      <c s="6" t="s">
        <v>628</v>
      </c>
      <c s="36" t="s">
        <v>336</v>
      </c>
      <c s="37">
        <v>62.712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56</v>
      </c>
      <c>
        <f>(M241*21)/100</f>
      </c>
      <c t="s">
        <v>28</v>
      </c>
    </row>
    <row r="242" spans="1:5" ht="12.75">
      <c r="A242" s="35" t="s">
        <v>57</v>
      </c>
      <c r="E242" s="39" t="s">
        <v>637</v>
      </c>
    </row>
    <row r="243" spans="1:5" ht="12.75">
      <c r="A243" s="35" t="s">
        <v>59</v>
      </c>
      <c r="E243" s="40" t="s">
        <v>638</v>
      </c>
    </row>
    <row r="244" spans="1:5" ht="191.25">
      <c r="A244" t="s">
        <v>61</v>
      </c>
      <c r="E244" s="39" t="s">
        <v>588</v>
      </c>
    </row>
    <row r="245" spans="1:16" ht="12.75">
      <c r="A245" t="s">
        <v>50</v>
      </c>
      <c s="34" t="s">
        <v>639</v>
      </c>
      <c s="34" t="s">
        <v>640</v>
      </c>
      <c s="35" t="s">
        <v>93</v>
      </c>
      <c s="6" t="s">
        <v>641</v>
      </c>
      <c s="36" t="s">
        <v>336</v>
      </c>
      <c s="37">
        <v>206.633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56</v>
      </c>
      <c>
        <f>(M245*21)/100</f>
      </c>
      <c t="s">
        <v>28</v>
      </c>
    </row>
    <row r="246" spans="1:5" ht="12.75">
      <c r="A246" s="35" t="s">
        <v>57</v>
      </c>
      <c r="E246" s="39" t="s">
        <v>642</v>
      </c>
    </row>
    <row r="247" spans="1:5" ht="12.75">
      <c r="A247" s="35" t="s">
        <v>59</v>
      </c>
      <c r="E247" s="40" t="s">
        <v>643</v>
      </c>
    </row>
    <row r="248" spans="1:5" ht="38.25">
      <c r="A248" t="s">
        <v>61</v>
      </c>
      <c r="E248" s="39" t="s">
        <v>605</v>
      </c>
    </row>
    <row r="249" spans="1:16" ht="12.75">
      <c r="A249" t="s">
        <v>50</v>
      </c>
      <c s="34" t="s">
        <v>644</v>
      </c>
      <c s="34" t="s">
        <v>645</v>
      </c>
      <c s="35" t="s">
        <v>93</v>
      </c>
      <c s="6" t="s">
        <v>646</v>
      </c>
      <c s="36" t="s">
        <v>134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56</v>
      </c>
      <c>
        <f>(M249*21)/100</f>
      </c>
      <c t="s">
        <v>28</v>
      </c>
    </row>
    <row r="250" spans="1:5" ht="12.75">
      <c r="A250" s="35" t="s">
        <v>57</v>
      </c>
      <c r="E250" s="39" t="s">
        <v>647</v>
      </c>
    </row>
    <row r="251" spans="1:5" ht="12.75">
      <c r="A251" s="35" t="s">
        <v>59</v>
      </c>
      <c r="E251" s="40" t="s">
        <v>467</v>
      </c>
    </row>
    <row r="252" spans="1:5" ht="89.25">
      <c r="A252" t="s">
        <v>61</v>
      </c>
      <c r="E252" s="39" t="s">
        <v>648</v>
      </c>
    </row>
    <row r="253" spans="1:13" ht="12.75">
      <c r="A253" t="s">
        <v>47</v>
      </c>
      <c r="C253" s="31" t="s">
        <v>91</v>
      </c>
      <c r="E253" s="33" t="s">
        <v>343</v>
      </c>
      <c r="J253" s="32">
        <f>0</f>
      </c>
      <c s="32">
        <f>0</f>
      </c>
      <c s="32">
        <f>0+L254+L258</f>
      </c>
      <c s="32">
        <f>0+M254+M258</f>
      </c>
    </row>
    <row r="254" spans="1:16" ht="12.75">
      <c r="A254" t="s">
        <v>50</v>
      </c>
      <c s="34" t="s">
        <v>649</v>
      </c>
      <c s="34" t="s">
        <v>650</v>
      </c>
      <c s="35" t="s">
        <v>93</v>
      </c>
      <c s="6" t="s">
        <v>651</v>
      </c>
      <c s="36" t="s">
        <v>95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96</v>
      </c>
      <c>
        <f>(M254*21)/100</f>
      </c>
      <c t="s">
        <v>28</v>
      </c>
    </row>
    <row r="255" spans="1:5" ht="12.75">
      <c r="A255" s="35" t="s">
        <v>57</v>
      </c>
      <c r="E255" s="39" t="s">
        <v>93</v>
      </c>
    </row>
    <row r="256" spans="1:5" ht="12.75">
      <c r="A256" s="35" t="s">
        <v>59</v>
      </c>
      <c r="E256" s="40" t="s">
        <v>652</v>
      </c>
    </row>
    <row r="257" spans="1:5" ht="242.25">
      <c r="A257" t="s">
        <v>61</v>
      </c>
      <c r="E257" s="39" t="s">
        <v>653</v>
      </c>
    </row>
    <row r="258" spans="1:16" ht="12.75">
      <c r="A258" t="s">
        <v>50</v>
      </c>
      <c s="34" t="s">
        <v>654</v>
      </c>
      <c s="34" t="s">
        <v>655</v>
      </c>
      <c s="35" t="s">
        <v>93</v>
      </c>
      <c s="6" t="s">
        <v>656</v>
      </c>
      <c s="36" t="s">
        <v>134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96</v>
      </c>
      <c>
        <f>(M258*21)/100</f>
      </c>
      <c t="s">
        <v>28</v>
      </c>
    </row>
    <row r="259" spans="1:5" ht="12.75">
      <c r="A259" s="35" t="s">
        <v>57</v>
      </c>
      <c r="E259" s="39" t="s">
        <v>657</v>
      </c>
    </row>
    <row r="260" spans="1:5" ht="12.75">
      <c r="A260" s="35" t="s">
        <v>59</v>
      </c>
      <c r="E260" s="40" t="s">
        <v>467</v>
      </c>
    </row>
    <row r="261" spans="1:5" ht="89.25">
      <c r="A261" t="s">
        <v>61</v>
      </c>
      <c r="E261" s="39" t="s">
        <v>347</v>
      </c>
    </row>
    <row r="262" spans="1:13" ht="12.75">
      <c r="A262" t="s">
        <v>47</v>
      </c>
      <c r="C262" s="31" t="s">
        <v>100</v>
      </c>
      <c r="E262" s="33" t="s">
        <v>147</v>
      </c>
      <c r="J262" s="32">
        <f>0</f>
      </c>
      <c s="32">
        <f>0</f>
      </c>
      <c s="32">
        <f>0+L263+L267+L271+L275+L279+L283+L287+L291+L295+L299+L303+L307+L311+L315+L319+L323+L327</f>
      </c>
      <c s="32">
        <f>0+M263+M267+M271+M275+M279+M283+M287+M291+M295+M299+M303+M307+M311+M315+M319+M323+M327</f>
      </c>
    </row>
    <row r="263" spans="1:16" ht="12.75">
      <c r="A263" t="s">
        <v>50</v>
      </c>
      <c s="34" t="s">
        <v>658</v>
      </c>
      <c s="34" t="s">
        <v>659</v>
      </c>
      <c s="35" t="s">
        <v>93</v>
      </c>
      <c s="6" t="s">
        <v>660</v>
      </c>
      <c s="36" t="s">
        <v>95</v>
      </c>
      <c s="37">
        <v>82.5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96</v>
      </c>
      <c>
        <f>(M263*21)/100</f>
      </c>
      <c t="s">
        <v>28</v>
      </c>
    </row>
    <row r="264" spans="1:5" ht="12.75">
      <c r="A264" s="35" t="s">
        <v>57</v>
      </c>
      <c r="E264" s="39" t="s">
        <v>661</v>
      </c>
    </row>
    <row r="265" spans="1:5" ht="12.75">
      <c r="A265" s="35" t="s">
        <v>59</v>
      </c>
      <c r="E265" s="40" t="s">
        <v>662</v>
      </c>
    </row>
    <row r="266" spans="1:5" ht="51">
      <c r="A266" t="s">
        <v>61</v>
      </c>
      <c r="E266" s="39" t="s">
        <v>663</v>
      </c>
    </row>
    <row r="267" spans="1:16" ht="12.75">
      <c r="A267" t="s">
        <v>50</v>
      </c>
      <c s="34" t="s">
        <v>664</v>
      </c>
      <c s="34" t="s">
        <v>665</v>
      </c>
      <c s="35" t="s">
        <v>93</v>
      </c>
      <c s="6" t="s">
        <v>666</v>
      </c>
      <c s="36" t="s">
        <v>336</v>
      </c>
      <c s="37">
        <v>1.2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96</v>
      </c>
      <c>
        <f>(M267*21)/100</f>
      </c>
      <c t="s">
        <v>28</v>
      </c>
    </row>
    <row r="268" spans="1:5" ht="12.75">
      <c r="A268" s="35" t="s">
        <v>57</v>
      </c>
      <c r="E268" s="39" t="s">
        <v>667</v>
      </c>
    </row>
    <row r="269" spans="1:5" ht="12.75">
      <c r="A269" s="35" t="s">
        <v>59</v>
      </c>
      <c r="E269" s="40" t="s">
        <v>668</v>
      </c>
    </row>
    <row r="270" spans="1:5" ht="25.5">
      <c r="A270" t="s">
        <v>61</v>
      </c>
      <c r="E270" s="39" t="s">
        <v>669</v>
      </c>
    </row>
    <row r="271" spans="1:16" ht="12.75">
      <c r="A271" t="s">
        <v>50</v>
      </c>
      <c s="34" t="s">
        <v>670</v>
      </c>
      <c s="34" t="s">
        <v>671</v>
      </c>
      <c s="35" t="s">
        <v>93</v>
      </c>
      <c s="6" t="s">
        <v>672</v>
      </c>
      <c s="36" t="s">
        <v>95</v>
      </c>
      <c s="37">
        <v>7.6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96</v>
      </c>
      <c>
        <f>(M271*21)/100</f>
      </c>
      <c t="s">
        <v>28</v>
      </c>
    </row>
    <row r="272" spans="1:5" ht="12.75">
      <c r="A272" s="35" t="s">
        <v>57</v>
      </c>
      <c r="E272" s="39" t="s">
        <v>673</v>
      </c>
    </row>
    <row r="273" spans="1:5" ht="12.75">
      <c r="A273" s="35" t="s">
        <v>59</v>
      </c>
      <c r="E273" s="40" t="s">
        <v>674</v>
      </c>
    </row>
    <row r="274" spans="1:5" ht="25.5">
      <c r="A274" t="s">
        <v>61</v>
      </c>
      <c r="E274" s="39" t="s">
        <v>669</v>
      </c>
    </row>
    <row r="275" spans="1:16" ht="12.75">
      <c r="A275" t="s">
        <v>50</v>
      </c>
      <c s="34" t="s">
        <v>675</v>
      </c>
      <c s="34" t="s">
        <v>676</v>
      </c>
      <c s="35" t="s">
        <v>93</v>
      </c>
      <c s="6" t="s">
        <v>677</v>
      </c>
      <c s="36" t="s">
        <v>95</v>
      </c>
      <c s="37">
        <v>12.4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96</v>
      </c>
      <c>
        <f>(M275*21)/100</f>
      </c>
      <c t="s">
        <v>28</v>
      </c>
    </row>
    <row r="276" spans="1:5" ht="38.25">
      <c r="A276" s="35" t="s">
        <v>57</v>
      </c>
      <c r="E276" s="39" t="s">
        <v>678</v>
      </c>
    </row>
    <row r="277" spans="1:5" ht="12.75">
      <c r="A277" s="35" t="s">
        <v>59</v>
      </c>
      <c r="E277" s="40" t="s">
        <v>93</v>
      </c>
    </row>
    <row r="278" spans="1:5" ht="293.25">
      <c r="A278" t="s">
        <v>61</v>
      </c>
      <c r="E278" s="39" t="s">
        <v>679</v>
      </c>
    </row>
    <row r="279" spans="1:16" ht="12.75">
      <c r="A279" t="s">
        <v>50</v>
      </c>
      <c s="34" t="s">
        <v>680</v>
      </c>
      <c s="34" t="s">
        <v>681</v>
      </c>
      <c s="35" t="s">
        <v>93</v>
      </c>
      <c s="6" t="s">
        <v>682</v>
      </c>
      <c s="36" t="s">
        <v>134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96</v>
      </c>
      <c>
        <f>(M279*21)/100</f>
      </c>
      <c t="s">
        <v>28</v>
      </c>
    </row>
    <row r="280" spans="1:5" ht="12.75">
      <c r="A280" s="35" t="s">
        <v>57</v>
      </c>
      <c r="E280" s="39" t="s">
        <v>683</v>
      </c>
    </row>
    <row r="281" spans="1:5" ht="12.75">
      <c r="A281" s="35" t="s">
        <v>59</v>
      </c>
      <c r="E281" s="40" t="s">
        <v>684</v>
      </c>
    </row>
    <row r="282" spans="1:5" ht="369.75">
      <c r="A282" t="s">
        <v>61</v>
      </c>
      <c r="E282" s="39" t="s">
        <v>518</v>
      </c>
    </row>
    <row r="283" spans="1:16" ht="12.75">
      <c r="A283" t="s">
        <v>50</v>
      </c>
      <c s="34" t="s">
        <v>685</v>
      </c>
      <c s="34" t="s">
        <v>686</v>
      </c>
      <c s="35" t="s">
        <v>93</v>
      </c>
      <c s="6" t="s">
        <v>687</v>
      </c>
      <c s="36" t="s">
        <v>688</v>
      </c>
      <c s="37">
        <v>239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96</v>
      </c>
      <c>
        <f>(M283*21)/100</f>
      </c>
      <c t="s">
        <v>28</v>
      </c>
    </row>
    <row r="284" spans="1:5" ht="12.75">
      <c r="A284" s="35" t="s">
        <v>57</v>
      </c>
      <c r="E284" s="39" t="s">
        <v>689</v>
      </c>
    </row>
    <row r="285" spans="1:5" ht="12.75">
      <c r="A285" s="35" t="s">
        <v>59</v>
      </c>
      <c r="E285" s="40" t="s">
        <v>690</v>
      </c>
    </row>
    <row r="286" spans="1:5" ht="357">
      <c r="A286" t="s">
        <v>61</v>
      </c>
      <c r="E286" s="39" t="s">
        <v>691</v>
      </c>
    </row>
    <row r="287" spans="1:16" ht="12.75">
      <c r="A287" t="s">
        <v>50</v>
      </c>
      <c s="34" t="s">
        <v>692</v>
      </c>
      <c s="34" t="s">
        <v>693</v>
      </c>
      <c s="35" t="s">
        <v>93</v>
      </c>
      <c s="6" t="s">
        <v>694</v>
      </c>
      <c s="36" t="s">
        <v>336</v>
      </c>
      <c s="37">
        <v>141.984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96</v>
      </c>
      <c>
        <f>(M287*21)/100</f>
      </c>
      <c t="s">
        <v>28</v>
      </c>
    </row>
    <row r="288" spans="1:5" ht="12.75">
      <c r="A288" s="35" t="s">
        <v>57</v>
      </c>
      <c r="E288" s="39" t="s">
        <v>695</v>
      </c>
    </row>
    <row r="289" spans="1:5" ht="12.75">
      <c r="A289" s="35" t="s">
        <v>59</v>
      </c>
      <c r="E289" s="40" t="s">
        <v>696</v>
      </c>
    </row>
    <row r="290" spans="1:5" ht="25.5">
      <c r="A290" t="s">
        <v>61</v>
      </c>
      <c r="E290" s="39" t="s">
        <v>697</v>
      </c>
    </row>
    <row r="291" spans="1:16" ht="12.75">
      <c r="A291" t="s">
        <v>50</v>
      </c>
      <c s="34" t="s">
        <v>698</v>
      </c>
      <c s="34" t="s">
        <v>699</v>
      </c>
      <c s="35" t="s">
        <v>93</v>
      </c>
      <c s="6" t="s">
        <v>700</v>
      </c>
      <c s="36" t="s">
        <v>336</v>
      </c>
      <c s="37">
        <v>70.992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96</v>
      </c>
      <c>
        <f>(M291*21)/100</f>
      </c>
      <c t="s">
        <v>28</v>
      </c>
    </row>
    <row r="292" spans="1:5" ht="12.75">
      <c r="A292" s="35" t="s">
        <v>57</v>
      </c>
      <c r="E292" s="39" t="s">
        <v>701</v>
      </c>
    </row>
    <row r="293" spans="1:5" ht="12.75">
      <c r="A293" s="35" t="s">
        <v>59</v>
      </c>
      <c r="E293" s="40" t="s">
        <v>574</v>
      </c>
    </row>
    <row r="294" spans="1:5" ht="25.5">
      <c r="A294" t="s">
        <v>61</v>
      </c>
      <c r="E294" s="39" t="s">
        <v>697</v>
      </c>
    </row>
    <row r="295" spans="1:16" ht="12.75">
      <c r="A295" t="s">
        <v>50</v>
      </c>
      <c s="34" t="s">
        <v>702</v>
      </c>
      <c s="34" t="s">
        <v>703</v>
      </c>
      <c s="35" t="s">
        <v>93</v>
      </c>
      <c s="6" t="s">
        <v>704</v>
      </c>
      <c s="36" t="s">
        <v>336</v>
      </c>
      <c s="37">
        <v>70.992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96</v>
      </c>
      <c>
        <f>(M295*21)/100</f>
      </c>
      <c t="s">
        <v>28</v>
      </c>
    </row>
    <row r="296" spans="1:5" ht="25.5">
      <c r="A296" s="35" t="s">
        <v>57</v>
      </c>
      <c r="E296" s="39" t="s">
        <v>705</v>
      </c>
    </row>
    <row r="297" spans="1:5" ht="12.75">
      <c r="A297" s="35" t="s">
        <v>59</v>
      </c>
      <c r="E297" s="40" t="s">
        <v>574</v>
      </c>
    </row>
    <row r="298" spans="1:5" ht="25.5">
      <c r="A298" t="s">
        <v>61</v>
      </c>
      <c r="E298" s="39" t="s">
        <v>697</v>
      </c>
    </row>
    <row r="299" spans="1:16" ht="12.75">
      <c r="A299" t="s">
        <v>50</v>
      </c>
      <c s="34" t="s">
        <v>706</v>
      </c>
      <c s="34" t="s">
        <v>707</v>
      </c>
      <c s="35" t="s">
        <v>93</v>
      </c>
      <c s="6" t="s">
        <v>708</v>
      </c>
      <c s="36" t="s">
        <v>354</v>
      </c>
      <c s="37">
        <v>160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96</v>
      </c>
      <c>
        <f>(M299*21)/100</f>
      </c>
      <c t="s">
        <v>28</v>
      </c>
    </row>
    <row r="300" spans="1:5" ht="25.5">
      <c r="A300" s="35" t="s">
        <v>57</v>
      </c>
      <c r="E300" s="39" t="s">
        <v>709</v>
      </c>
    </row>
    <row r="301" spans="1:5" ht="12.75">
      <c r="A301" s="35" t="s">
        <v>59</v>
      </c>
      <c r="E301" s="40" t="s">
        <v>710</v>
      </c>
    </row>
    <row r="302" spans="1:5" ht="25.5">
      <c r="A302" t="s">
        <v>61</v>
      </c>
      <c r="E302" s="39" t="s">
        <v>711</v>
      </c>
    </row>
    <row r="303" spans="1:16" ht="12.75">
      <c r="A303" t="s">
        <v>50</v>
      </c>
      <c s="34" t="s">
        <v>712</v>
      </c>
      <c s="34" t="s">
        <v>713</v>
      </c>
      <c s="35" t="s">
        <v>51</v>
      </c>
      <c s="6" t="s">
        <v>714</v>
      </c>
      <c s="36" t="s">
        <v>103</v>
      </c>
      <c s="37">
        <v>8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96</v>
      </c>
      <c>
        <f>(M303*21)/100</f>
      </c>
      <c t="s">
        <v>28</v>
      </c>
    </row>
    <row r="304" spans="1:5" ht="25.5">
      <c r="A304" s="35" t="s">
        <v>57</v>
      </c>
      <c r="E304" s="39" t="s">
        <v>715</v>
      </c>
    </row>
    <row r="305" spans="1:5" ht="12.75">
      <c r="A305" s="35" t="s">
        <v>59</v>
      </c>
      <c r="E305" s="40" t="s">
        <v>716</v>
      </c>
    </row>
    <row r="306" spans="1:5" ht="114.75">
      <c r="A306" t="s">
        <v>61</v>
      </c>
      <c r="E306" s="39" t="s">
        <v>717</v>
      </c>
    </row>
    <row r="307" spans="1:16" ht="12.75">
      <c r="A307" t="s">
        <v>50</v>
      </c>
      <c s="34" t="s">
        <v>718</v>
      </c>
      <c s="34" t="s">
        <v>713</v>
      </c>
      <c s="35" t="s">
        <v>28</v>
      </c>
      <c s="6" t="s">
        <v>714</v>
      </c>
      <c s="36" t="s">
        <v>103</v>
      </c>
      <c s="37">
        <v>164.9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96</v>
      </c>
      <c>
        <f>(M307*21)/100</f>
      </c>
      <c t="s">
        <v>28</v>
      </c>
    </row>
    <row r="308" spans="1:5" ht="12.75">
      <c r="A308" s="35" t="s">
        <v>57</v>
      </c>
      <c r="E308" s="39" t="s">
        <v>719</v>
      </c>
    </row>
    <row r="309" spans="1:5" ht="51">
      <c r="A309" s="35" t="s">
        <v>59</v>
      </c>
      <c r="E309" s="40" t="s">
        <v>720</v>
      </c>
    </row>
    <row r="310" spans="1:5" ht="114.75">
      <c r="A310" t="s">
        <v>61</v>
      </c>
      <c r="E310" s="39" t="s">
        <v>717</v>
      </c>
    </row>
    <row r="311" spans="1:16" ht="12.75">
      <c r="A311" t="s">
        <v>50</v>
      </c>
      <c s="34" t="s">
        <v>721</v>
      </c>
      <c s="34" t="s">
        <v>722</v>
      </c>
      <c s="35" t="s">
        <v>93</v>
      </c>
      <c s="6" t="s">
        <v>723</v>
      </c>
      <c s="36" t="s">
        <v>134</v>
      </c>
      <c s="37">
        <v>4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96</v>
      </c>
      <c>
        <f>(M311*21)/100</f>
      </c>
      <c t="s">
        <v>28</v>
      </c>
    </row>
    <row r="312" spans="1:5" ht="12.75">
      <c r="A312" s="35" t="s">
        <v>57</v>
      </c>
      <c r="E312" s="39" t="s">
        <v>93</v>
      </c>
    </row>
    <row r="313" spans="1:5" ht="12.75">
      <c r="A313" s="35" t="s">
        <v>59</v>
      </c>
      <c r="E313" s="40" t="s">
        <v>652</v>
      </c>
    </row>
    <row r="314" spans="1:5" ht="89.25">
      <c r="A314" t="s">
        <v>61</v>
      </c>
      <c r="E314" s="39" t="s">
        <v>724</v>
      </c>
    </row>
    <row r="315" spans="1:16" ht="12.75">
      <c r="A315" t="s">
        <v>50</v>
      </c>
      <c s="34" t="s">
        <v>725</v>
      </c>
      <c s="34" t="s">
        <v>726</v>
      </c>
      <c s="35" t="s">
        <v>93</v>
      </c>
      <c s="6" t="s">
        <v>727</v>
      </c>
      <c s="36" t="s">
        <v>95</v>
      </c>
      <c s="37">
        <v>22.21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56</v>
      </c>
      <c>
        <f>(M315*21)/100</f>
      </c>
      <c t="s">
        <v>28</v>
      </c>
    </row>
    <row r="316" spans="1:5" ht="12.75">
      <c r="A316" s="35" t="s">
        <v>57</v>
      </c>
      <c r="E316" s="39" t="s">
        <v>728</v>
      </c>
    </row>
    <row r="317" spans="1:5" ht="12.75">
      <c r="A317" s="35" t="s">
        <v>59</v>
      </c>
      <c r="E317" s="40" t="s">
        <v>729</v>
      </c>
    </row>
    <row r="318" spans="1:5" ht="63.75">
      <c r="A318" t="s">
        <v>61</v>
      </c>
      <c r="E318" s="39" t="s">
        <v>730</v>
      </c>
    </row>
    <row r="319" spans="1:16" ht="12.75">
      <c r="A319" t="s">
        <v>50</v>
      </c>
      <c s="34" t="s">
        <v>731</v>
      </c>
      <c s="34" t="s">
        <v>732</v>
      </c>
      <c s="35" t="s">
        <v>93</v>
      </c>
      <c s="6" t="s">
        <v>733</v>
      </c>
      <c s="36" t="s">
        <v>134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56</v>
      </c>
      <c>
        <f>(M319*21)/100</f>
      </c>
      <c t="s">
        <v>28</v>
      </c>
    </row>
    <row r="320" spans="1:5" ht="12.75">
      <c r="A320" s="35" t="s">
        <v>57</v>
      </c>
      <c r="E320" s="39" t="s">
        <v>734</v>
      </c>
    </row>
    <row r="321" spans="1:5" ht="12.75">
      <c r="A321" s="35" t="s">
        <v>59</v>
      </c>
      <c r="E321" s="40" t="s">
        <v>93</v>
      </c>
    </row>
    <row r="322" spans="1:5" ht="140.25">
      <c r="A322" t="s">
        <v>61</v>
      </c>
      <c r="E322" s="39" t="s">
        <v>735</v>
      </c>
    </row>
    <row r="323" spans="1:16" ht="12.75">
      <c r="A323" t="s">
        <v>50</v>
      </c>
      <c s="34" t="s">
        <v>736</v>
      </c>
      <c s="34" t="s">
        <v>737</v>
      </c>
      <c s="35" t="s">
        <v>93</v>
      </c>
      <c s="6" t="s">
        <v>738</v>
      </c>
      <c s="36" t="s">
        <v>739</v>
      </c>
      <c s="37">
        <v>5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56</v>
      </c>
      <c>
        <f>(M323*21)/100</f>
      </c>
      <c t="s">
        <v>28</v>
      </c>
    </row>
    <row r="324" spans="1:5" ht="12.75">
      <c r="A324" s="35" t="s">
        <v>57</v>
      </c>
      <c r="E324" s="39" t="s">
        <v>740</v>
      </c>
    </row>
    <row r="325" spans="1:5" ht="12.75">
      <c r="A325" s="35" t="s">
        <v>59</v>
      </c>
      <c r="E325" s="40" t="s">
        <v>93</v>
      </c>
    </row>
    <row r="326" spans="1:5" ht="409.5">
      <c r="A326" t="s">
        <v>61</v>
      </c>
      <c r="E326" s="39" t="s">
        <v>741</v>
      </c>
    </row>
    <row r="327" spans="1:16" ht="12.75">
      <c r="A327" t="s">
        <v>50</v>
      </c>
      <c s="34" t="s">
        <v>742</v>
      </c>
      <c s="34" t="s">
        <v>743</v>
      </c>
      <c s="35" t="s">
        <v>93</v>
      </c>
      <c s="6" t="s">
        <v>744</v>
      </c>
      <c s="36" t="s">
        <v>55</v>
      </c>
      <c s="37">
        <v>158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56</v>
      </c>
      <c>
        <f>(M327*21)/100</f>
      </c>
      <c t="s">
        <v>28</v>
      </c>
    </row>
    <row r="328" spans="1:5" ht="38.25">
      <c r="A328" s="35" t="s">
        <v>57</v>
      </c>
      <c r="E328" s="39" t="s">
        <v>745</v>
      </c>
    </row>
    <row r="329" spans="1:5" ht="12.75">
      <c r="A329" s="35" t="s">
        <v>59</v>
      </c>
      <c r="E329" s="40" t="s">
        <v>93</v>
      </c>
    </row>
    <row r="330" spans="1:5" ht="114.75">
      <c r="A330" t="s">
        <v>61</v>
      </c>
      <c r="E330" s="39" t="s">
        <v>746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372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372</v>
      </c>
      <c r="E4" s="26" t="s">
        <v>373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COUNTIFS(L8:L251,"=0",A8:A251,"P")+COUNTIFS(L8:L251,"",A8:A251,"P")+SUM(Q8:Q251)</f>
      </c>
    </row>
    <row r="8" spans="1:13" ht="12.75">
      <c r="A8" t="s">
        <v>45</v>
      </c>
      <c r="C8" s="28" t="s">
        <v>749</v>
      </c>
      <c r="E8" s="30" t="s">
        <v>748</v>
      </c>
      <c r="J8" s="29">
        <f>0+J9+J34+J67+J84+J113+J142+J147+J152+J185+J198</f>
      </c>
      <c s="29">
        <f>0+K9+K34+K67+K84+K113+K142+K147+K152+K185+K198</f>
      </c>
      <c s="29">
        <f>0+L9+L34+L67+L84+L113+L142+L147+L152+L185+L198</f>
      </c>
      <c s="29">
        <f>0+M9+M34+M67+M84+M113+M142+M147+M152+M185+M198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51</v>
      </c>
      <c s="34" t="s">
        <v>386</v>
      </c>
      <c s="35" t="s">
        <v>93</v>
      </c>
      <c s="6" t="s">
        <v>387</v>
      </c>
      <c s="36" t="s">
        <v>380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28</v>
      </c>
    </row>
    <row r="11" spans="1:5" ht="25.5">
      <c r="A11" s="35" t="s">
        <v>57</v>
      </c>
      <c r="E11" s="39" t="s">
        <v>388</v>
      </c>
    </row>
    <row r="12" spans="1:5" ht="12.75">
      <c r="A12" s="35" t="s">
        <v>59</v>
      </c>
      <c r="E12" s="40" t="s">
        <v>93</v>
      </c>
    </row>
    <row r="13" spans="1:5" ht="51">
      <c r="A13" t="s">
        <v>61</v>
      </c>
      <c r="E13" s="39" t="s">
        <v>389</v>
      </c>
    </row>
    <row r="14" spans="1:16" ht="12.75">
      <c r="A14" t="s">
        <v>50</v>
      </c>
      <c s="34" t="s">
        <v>28</v>
      </c>
      <c s="34" t="s">
        <v>398</v>
      </c>
      <c s="35" t="s">
        <v>93</v>
      </c>
      <c s="6" t="s">
        <v>399</v>
      </c>
      <c s="36" t="s">
        <v>380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28</v>
      </c>
    </row>
    <row r="15" spans="1:5" ht="12.75">
      <c r="A15" s="35" t="s">
        <v>57</v>
      </c>
      <c r="E15" s="39" t="s">
        <v>750</v>
      </c>
    </row>
    <row r="16" spans="1:5" ht="12.75">
      <c r="A16" s="35" t="s">
        <v>59</v>
      </c>
      <c r="E16" s="40" t="s">
        <v>93</v>
      </c>
    </row>
    <row r="17" spans="1:5" ht="63.75">
      <c r="A17" t="s">
        <v>61</v>
      </c>
      <c r="E17" s="39" t="s">
        <v>751</v>
      </c>
    </row>
    <row r="18" spans="1:16" ht="12.75">
      <c r="A18" t="s">
        <v>50</v>
      </c>
      <c s="34" t="s">
        <v>26</v>
      </c>
      <c s="34" t="s">
        <v>405</v>
      </c>
      <c s="35" t="s">
        <v>93</v>
      </c>
      <c s="6" t="s">
        <v>406</v>
      </c>
      <c s="36" t="s">
        <v>380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28</v>
      </c>
    </row>
    <row r="19" spans="1:5" ht="25.5">
      <c r="A19" s="35" t="s">
        <v>57</v>
      </c>
      <c r="E19" s="39" t="s">
        <v>752</v>
      </c>
    </row>
    <row r="20" spans="1:5" ht="12.75">
      <c r="A20" s="35" t="s">
        <v>59</v>
      </c>
      <c r="E20" s="40" t="s">
        <v>93</v>
      </c>
    </row>
    <row r="21" spans="1:5" ht="12.75">
      <c r="A21" t="s">
        <v>61</v>
      </c>
      <c r="E21" s="39" t="s">
        <v>408</v>
      </c>
    </row>
    <row r="22" spans="1:16" ht="12.75">
      <c r="A22" t="s">
        <v>50</v>
      </c>
      <c s="34" t="s">
        <v>71</v>
      </c>
      <c s="34" t="s">
        <v>409</v>
      </c>
      <c s="35" t="s">
        <v>93</v>
      </c>
      <c s="6" t="s">
        <v>410</v>
      </c>
      <c s="36" t="s">
        <v>380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96</v>
      </c>
      <c>
        <f>(M22*21)/100</f>
      </c>
      <c t="s">
        <v>28</v>
      </c>
    </row>
    <row r="23" spans="1:5" ht="12.75">
      <c r="A23" s="35" t="s">
        <v>57</v>
      </c>
      <c r="E23" s="39" t="s">
        <v>93</v>
      </c>
    </row>
    <row r="24" spans="1:5" ht="12.75">
      <c r="A24" s="35" t="s">
        <v>59</v>
      </c>
      <c r="E24" s="40" t="s">
        <v>93</v>
      </c>
    </row>
    <row r="25" spans="1:5" ht="51">
      <c r="A25" t="s">
        <v>61</v>
      </c>
      <c r="E25" s="39" t="s">
        <v>411</v>
      </c>
    </row>
    <row r="26" spans="1:16" ht="25.5">
      <c r="A26" t="s">
        <v>50</v>
      </c>
      <c s="34" t="s">
        <v>76</v>
      </c>
      <c s="34" t="s">
        <v>52</v>
      </c>
      <c s="35" t="s">
        <v>53</v>
      </c>
      <c s="6" t="s">
        <v>412</v>
      </c>
      <c s="36" t="s">
        <v>55</v>
      </c>
      <c s="37">
        <v>175.59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93</v>
      </c>
    </row>
    <row r="28" spans="1:5" ht="38.25">
      <c r="A28" s="35" t="s">
        <v>59</v>
      </c>
      <c r="E28" s="40" t="s">
        <v>753</v>
      </c>
    </row>
    <row r="29" spans="1:5" ht="153">
      <c r="A29" t="s">
        <v>61</v>
      </c>
      <c r="E29" s="39" t="s">
        <v>62</v>
      </c>
    </row>
    <row r="30" spans="1:16" ht="25.5">
      <c r="A30" t="s">
        <v>50</v>
      </c>
      <c s="34" t="s">
        <v>27</v>
      </c>
      <c s="34" t="s">
        <v>316</v>
      </c>
      <c s="35" t="s">
        <v>317</v>
      </c>
      <c s="6" t="s">
        <v>415</v>
      </c>
      <c s="36" t="s">
        <v>55</v>
      </c>
      <c s="37">
        <v>40.752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754</v>
      </c>
    </row>
    <row r="32" spans="1:5" ht="38.25">
      <c r="A32" s="35" t="s">
        <v>59</v>
      </c>
      <c r="E32" s="40" t="s">
        <v>755</v>
      </c>
    </row>
    <row r="33" spans="1:5" ht="153">
      <c r="A33" t="s">
        <v>61</v>
      </c>
      <c r="E33" s="39" t="s">
        <v>62</v>
      </c>
    </row>
    <row r="34" spans="1:13" ht="12.75">
      <c r="A34" t="s">
        <v>47</v>
      </c>
      <c r="C34" s="31" t="s">
        <v>51</v>
      </c>
      <c r="E34" s="33" t="s">
        <v>90</v>
      </c>
      <c r="J34" s="32">
        <f>0</f>
      </c>
      <c s="32">
        <f>0</f>
      </c>
      <c s="32">
        <f>0+L35+L39+L43+L47+L51+L55+L59+L63</f>
      </c>
      <c s="32">
        <f>0+M35+M39+M43+M47+M51+M55+M59+M63</f>
      </c>
    </row>
    <row r="35" spans="1:16" ht="12.75">
      <c r="A35" t="s">
        <v>50</v>
      </c>
      <c s="34" t="s">
        <v>85</v>
      </c>
      <c s="34" t="s">
        <v>756</v>
      </c>
      <c s="35" t="s">
        <v>93</v>
      </c>
      <c s="6" t="s">
        <v>757</v>
      </c>
      <c s="36" t="s">
        <v>336</v>
      </c>
      <c s="37">
        <v>300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96</v>
      </c>
      <c>
        <f>(M35*21)/100</f>
      </c>
      <c t="s">
        <v>28</v>
      </c>
    </row>
    <row r="36" spans="1:5" ht="12.75">
      <c r="A36" s="35" t="s">
        <v>57</v>
      </c>
      <c r="E36" s="39" t="s">
        <v>93</v>
      </c>
    </row>
    <row r="37" spans="1:5" ht="12.75">
      <c r="A37" s="35" t="s">
        <v>59</v>
      </c>
      <c r="E37" s="40" t="s">
        <v>758</v>
      </c>
    </row>
    <row r="38" spans="1:5" ht="38.25">
      <c r="A38" t="s">
        <v>61</v>
      </c>
      <c r="E38" s="39" t="s">
        <v>759</v>
      </c>
    </row>
    <row r="39" spans="1:16" ht="12.75">
      <c r="A39" t="s">
        <v>50</v>
      </c>
      <c s="34" t="s">
        <v>91</v>
      </c>
      <c s="34" t="s">
        <v>423</v>
      </c>
      <c s="35" t="s">
        <v>93</v>
      </c>
      <c s="6" t="s">
        <v>424</v>
      </c>
      <c s="36" t="s">
        <v>134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96</v>
      </c>
      <c>
        <f>(M39*21)/100</f>
      </c>
      <c t="s">
        <v>28</v>
      </c>
    </row>
    <row r="40" spans="1:5" ht="12.75">
      <c r="A40" s="35" t="s">
        <v>57</v>
      </c>
      <c r="E40" s="39" t="s">
        <v>760</v>
      </c>
    </row>
    <row r="41" spans="1:5" ht="12.75">
      <c r="A41" s="35" t="s">
        <v>59</v>
      </c>
      <c r="E41" s="40" t="s">
        <v>684</v>
      </c>
    </row>
    <row r="42" spans="1:5" ht="165.75">
      <c r="A42" t="s">
        <v>61</v>
      </c>
      <c r="E42" s="39" t="s">
        <v>427</v>
      </c>
    </row>
    <row r="43" spans="1:16" ht="12.75">
      <c r="A43" t="s">
        <v>50</v>
      </c>
      <c s="34" t="s">
        <v>100</v>
      </c>
      <c s="34" t="s">
        <v>761</v>
      </c>
      <c s="35" t="s">
        <v>93</v>
      </c>
      <c s="6" t="s">
        <v>762</v>
      </c>
      <c s="36" t="s">
        <v>103</v>
      </c>
      <c s="37">
        <v>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96</v>
      </c>
      <c>
        <f>(M43*21)/100</f>
      </c>
      <c t="s">
        <v>28</v>
      </c>
    </row>
    <row r="44" spans="1:5" ht="12.75">
      <c r="A44" s="35" t="s">
        <v>57</v>
      </c>
      <c r="E44" s="39" t="s">
        <v>763</v>
      </c>
    </row>
    <row r="45" spans="1:5" ht="12.75">
      <c r="A45" s="35" t="s">
        <v>59</v>
      </c>
      <c r="E45" s="40" t="s">
        <v>764</v>
      </c>
    </row>
    <row r="46" spans="1:5" ht="63.75">
      <c r="A46" t="s">
        <v>61</v>
      </c>
      <c r="E46" s="39" t="s">
        <v>98</v>
      </c>
    </row>
    <row r="47" spans="1:16" ht="12.75">
      <c r="A47" t="s">
        <v>50</v>
      </c>
      <c s="34" t="s">
        <v>106</v>
      </c>
      <c s="34" t="s">
        <v>432</v>
      </c>
      <c s="35" t="s">
        <v>93</v>
      </c>
      <c s="6" t="s">
        <v>433</v>
      </c>
      <c s="36" t="s">
        <v>103</v>
      </c>
      <c s="37">
        <v>81.55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96</v>
      </c>
      <c>
        <f>(M47*21)/100</f>
      </c>
      <c t="s">
        <v>28</v>
      </c>
    </row>
    <row r="48" spans="1:5" ht="12.75">
      <c r="A48" s="35" t="s">
        <v>57</v>
      </c>
      <c r="E48" s="39" t="s">
        <v>93</v>
      </c>
    </row>
    <row r="49" spans="1:5" ht="63.75">
      <c r="A49" s="35" t="s">
        <v>59</v>
      </c>
      <c r="E49" s="40" t="s">
        <v>765</v>
      </c>
    </row>
    <row r="50" spans="1:5" ht="318.75">
      <c r="A50" t="s">
        <v>61</v>
      </c>
      <c r="E50" s="39" t="s">
        <v>436</v>
      </c>
    </row>
    <row r="51" spans="1:16" ht="12.75">
      <c r="A51" t="s">
        <v>50</v>
      </c>
      <c s="34" t="s">
        <v>110</v>
      </c>
      <c s="34" t="s">
        <v>437</v>
      </c>
      <c s="35" t="s">
        <v>93</v>
      </c>
      <c s="6" t="s">
        <v>438</v>
      </c>
      <c s="36" t="s">
        <v>103</v>
      </c>
      <c s="37">
        <v>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96</v>
      </c>
      <c>
        <f>(M51*21)/100</f>
      </c>
      <c t="s">
        <v>28</v>
      </c>
    </row>
    <row r="52" spans="1:5" ht="25.5">
      <c r="A52" s="35" t="s">
        <v>57</v>
      </c>
      <c r="E52" s="39" t="s">
        <v>439</v>
      </c>
    </row>
    <row r="53" spans="1:5" ht="12.75">
      <c r="A53" s="35" t="s">
        <v>59</v>
      </c>
      <c r="E53" s="40" t="s">
        <v>766</v>
      </c>
    </row>
    <row r="54" spans="1:5" ht="267.75">
      <c r="A54" t="s">
        <v>61</v>
      </c>
      <c r="E54" s="39" t="s">
        <v>441</v>
      </c>
    </row>
    <row r="55" spans="1:16" ht="12.75">
      <c r="A55" t="s">
        <v>50</v>
      </c>
      <c s="34" t="s">
        <v>115</v>
      </c>
      <c s="34" t="s">
        <v>442</v>
      </c>
      <c s="35" t="s">
        <v>93</v>
      </c>
      <c s="6" t="s">
        <v>443</v>
      </c>
      <c s="36" t="s">
        <v>336</v>
      </c>
      <c s="37">
        <v>960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96</v>
      </c>
      <c>
        <f>(M55*21)/100</f>
      </c>
      <c t="s">
        <v>28</v>
      </c>
    </row>
    <row r="56" spans="1:5" ht="12.75">
      <c r="A56" s="35" t="s">
        <v>57</v>
      </c>
      <c r="E56" s="39" t="s">
        <v>444</v>
      </c>
    </row>
    <row r="57" spans="1:5" ht="12.75">
      <c r="A57" s="35" t="s">
        <v>59</v>
      </c>
      <c r="E57" s="40" t="s">
        <v>767</v>
      </c>
    </row>
    <row r="58" spans="1:5" ht="38.25">
      <c r="A58" t="s">
        <v>61</v>
      </c>
      <c r="E58" s="39" t="s">
        <v>446</v>
      </c>
    </row>
    <row r="59" spans="1:16" ht="12.75">
      <c r="A59" t="s">
        <v>50</v>
      </c>
      <c s="34" t="s">
        <v>120</v>
      </c>
      <c s="34" t="s">
        <v>447</v>
      </c>
      <c s="35" t="s">
        <v>93</v>
      </c>
      <c s="6" t="s">
        <v>448</v>
      </c>
      <c s="36" t="s">
        <v>336</v>
      </c>
      <c s="37">
        <v>115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96</v>
      </c>
      <c>
        <f>(M59*21)/100</f>
      </c>
      <c t="s">
        <v>28</v>
      </c>
    </row>
    <row r="60" spans="1:5" ht="12.75">
      <c r="A60" s="35" t="s">
        <v>57</v>
      </c>
      <c r="E60" s="39" t="s">
        <v>449</v>
      </c>
    </row>
    <row r="61" spans="1:5" ht="12.75">
      <c r="A61" s="35" t="s">
        <v>59</v>
      </c>
      <c r="E61" s="40" t="s">
        <v>768</v>
      </c>
    </row>
    <row r="62" spans="1:5" ht="38.25">
      <c r="A62" t="s">
        <v>61</v>
      </c>
      <c r="E62" s="39" t="s">
        <v>451</v>
      </c>
    </row>
    <row r="63" spans="1:16" ht="12.75">
      <c r="A63" t="s">
        <v>50</v>
      </c>
      <c s="34" t="s">
        <v>125</v>
      </c>
      <c s="34" t="s">
        <v>452</v>
      </c>
      <c s="35" t="s">
        <v>93</v>
      </c>
      <c s="6" t="s">
        <v>453</v>
      </c>
      <c s="36" t="s">
        <v>336</v>
      </c>
      <c s="37">
        <v>115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96</v>
      </c>
      <c>
        <f>(M63*21)/100</f>
      </c>
      <c t="s">
        <v>28</v>
      </c>
    </row>
    <row r="64" spans="1:5" ht="12.75">
      <c r="A64" s="35" t="s">
        <v>57</v>
      </c>
      <c r="E64" s="39" t="s">
        <v>93</v>
      </c>
    </row>
    <row r="65" spans="1:5" ht="12.75">
      <c r="A65" s="35" t="s">
        <v>59</v>
      </c>
      <c r="E65" s="40" t="s">
        <v>768</v>
      </c>
    </row>
    <row r="66" spans="1:5" ht="25.5">
      <c r="A66" t="s">
        <v>61</v>
      </c>
      <c r="E66" s="39" t="s">
        <v>454</v>
      </c>
    </row>
    <row r="67" spans="1:13" ht="12.75">
      <c r="A67" t="s">
        <v>47</v>
      </c>
      <c r="C67" s="31" t="s">
        <v>28</v>
      </c>
      <c r="E67" s="33" t="s">
        <v>329</v>
      </c>
      <c r="J67" s="32">
        <f>0</f>
      </c>
      <c s="32">
        <f>0</f>
      </c>
      <c s="32">
        <f>0+L68+L72+L76+L80</f>
      </c>
      <c s="32">
        <f>0+M68+M72+M76+M80</f>
      </c>
    </row>
    <row r="68" spans="1:16" ht="12.75">
      <c r="A68" t="s">
        <v>50</v>
      </c>
      <c s="34" t="s">
        <v>131</v>
      </c>
      <c s="34" t="s">
        <v>469</v>
      </c>
      <c s="35" t="s">
        <v>93</v>
      </c>
      <c s="6" t="s">
        <v>470</v>
      </c>
      <c s="36" t="s">
        <v>95</v>
      </c>
      <c s="37">
        <v>17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96</v>
      </c>
      <c>
        <f>(M68*21)/100</f>
      </c>
      <c t="s">
        <v>28</v>
      </c>
    </row>
    <row r="69" spans="1:5" ht="12.75">
      <c r="A69" s="35" t="s">
        <v>57</v>
      </c>
      <c r="E69" s="39" t="s">
        <v>471</v>
      </c>
    </row>
    <row r="70" spans="1:5" ht="12.75">
      <c r="A70" s="35" t="s">
        <v>59</v>
      </c>
      <c r="E70" s="40" t="s">
        <v>769</v>
      </c>
    </row>
    <row r="71" spans="1:5" ht="165.75">
      <c r="A71" t="s">
        <v>61</v>
      </c>
      <c r="E71" s="39" t="s">
        <v>333</v>
      </c>
    </row>
    <row r="72" spans="1:16" ht="12.75">
      <c r="A72" t="s">
        <v>50</v>
      </c>
      <c s="34" t="s">
        <v>137</v>
      </c>
      <c s="34" t="s">
        <v>770</v>
      </c>
      <c s="35" t="s">
        <v>93</v>
      </c>
      <c s="6" t="s">
        <v>771</v>
      </c>
      <c s="36" t="s">
        <v>95</v>
      </c>
      <c s="37">
        <v>15.6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96</v>
      </c>
      <c>
        <f>(M72*21)/100</f>
      </c>
      <c t="s">
        <v>28</v>
      </c>
    </row>
    <row r="73" spans="1:5" ht="12.75">
      <c r="A73" s="35" t="s">
        <v>57</v>
      </c>
      <c r="E73" s="39" t="s">
        <v>772</v>
      </c>
    </row>
    <row r="74" spans="1:5" ht="12.75">
      <c r="A74" s="35" t="s">
        <v>59</v>
      </c>
      <c r="E74" s="40" t="s">
        <v>773</v>
      </c>
    </row>
    <row r="75" spans="1:5" ht="63.75">
      <c r="A75" t="s">
        <v>61</v>
      </c>
      <c r="E75" s="39" t="s">
        <v>481</v>
      </c>
    </row>
    <row r="76" spans="1:16" ht="12.75">
      <c r="A76" t="s">
        <v>50</v>
      </c>
      <c s="34" t="s">
        <v>142</v>
      </c>
      <c s="34" t="s">
        <v>486</v>
      </c>
      <c s="35" t="s">
        <v>93</v>
      </c>
      <c s="6" t="s">
        <v>487</v>
      </c>
      <c s="36" t="s">
        <v>95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96</v>
      </c>
      <c>
        <f>(M76*21)/100</f>
      </c>
      <c t="s">
        <v>28</v>
      </c>
    </row>
    <row r="77" spans="1:5" ht="12.75">
      <c r="A77" s="35" t="s">
        <v>57</v>
      </c>
      <c r="E77" s="39" t="s">
        <v>488</v>
      </c>
    </row>
    <row r="78" spans="1:5" ht="12.75">
      <c r="A78" s="35" t="s">
        <v>59</v>
      </c>
      <c r="E78" s="40" t="s">
        <v>774</v>
      </c>
    </row>
    <row r="79" spans="1:5" ht="63.75">
      <c r="A79" t="s">
        <v>61</v>
      </c>
      <c r="E79" s="39" t="s">
        <v>481</v>
      </c>
    </row>
    <row r="80" spans="1:16" ht="12.75">
      <c r="A80" t="s">
        <v>50</v>
      </c>
      <c s="34" t="s">
        <v>148</v>
      </c>
      <c s="34" t="s">
        <v>494</v>
      </c>
      <c s="35" t="s">
        <v>93</v>
      </c>
      <c s="6" t="s">
        <v>495</v>
      </c>
      <c s="36" t="s">
        <v>103</v>
      </c>
      <c s="37">
        <v>6.8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96</v>
      </c>
      <c>
        <f>(M80*21)/100</f>
      </c>
      <c t="s">
        <v>28</v>
      </c>
    </row>
    <row r="81" spans="1:5" ht="12.75">
      <c r="A81" s="35" t="s">
        <v>57</v>
      </c>
      <c r="E81" s="39" t="s">
        <v>496</v>
      </c>
    </row>
    <row r="82" spans="1:5" ht="12.75">
      <c r="A82" s="35" t="s">
        <v>59</v>
      </c>
      <c r="E82" s="40" t="s">
        <v>775</v>
      </c>
    </row>
    <row r="83" spans="1:5" ht="76.5">
      <c r="A83" t="s">
        <v>61</v>
      </c>
      <c r="E83" s="39" t="s">
        <v>498</v>
      </c>
    </row>
    <row r="84" spans="1:13" ht="12.75">
      <c r="A84" t="s">
        <v>47</v>
      </c>
      <c r="C84" s="31" t="s">
        <v>26</v>
      </c>
      <c r="E84" s="33" t="s">
        <v>499</v>
      </c>
      <c r="J84" s="32">
        <f>0</f>
      </c>
      <c s="32">
        <f>0</f>
      </c>
      <c s="32">
        <f>0+L85+L89+L93+L97+L101+L105+L109</f>
      </c>
      <c s="32">
        <f>0+M85+M89+M93+M97+M101+M105+M109</f>
      </c>
    </row>
    <row r="85" spans="1:16" ht="12.75">
      <c r="A85" t="s">
        <v>50</v>
      </c>
      <c s="34" t="s">
        <v>153</v>
      </c>
      <c s="34" t="s">
        <v>500</v>
      </c>
      <c s="35" t="s">
        <v>93</v>
      </c>
      <c s="6" t="s">
        <v>501</v>
      </c>
      <c s="36" t="s">
        <v>103</v>
      </c>
      <c s="37">
        <v>0.7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96</v>
      </c>
      <c>
        <f>(M85*21)/100</f>
      </c>
      <c t="s">
        <v>28</v>
      </c>
    </row>
    <row r="86" spans="1:5" ht="12.75">
      <c r="A86" s="35" t="s">
        <v>57</v>
      </c>
      <c r="E86" s="39" t="s">
        <v>776</v>
      </c>
    </row>
    <row r="87" spans="1:5" ht="12.75">
      <c r="A87" s="35" t="s">
        <v>59</v>
      </c>
      <c r="E87" s="40" t="s">
        <v>777</v>
      </c>
    </row>
    <row r="88" spans="1:5" ht="382.5">
      <c r="A88" t="s">
        <v>61</v>
      </c>
      <c r="E88" s="39" t="s">
        <v>504</v>
      </c>
    </row>
    <row r="89" spans="1:16" ht="12.75">
      <c r="A89" t="s">
        <v>50</v>
      </c>
      <c s="34" t="s">
        <v>158</v>
      </c>
      <c s="34" t="s">
        <v>505</v>
      </c>
      <c s="35" t="s">
        <v>506</v>
      </c>
      <c s="6" t="s">
        <v>507</v>
      </c>
      <c s="36" t="s">
        <v>55</v>
      </c>
      <c s="37">
        <v>0.126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96</v>
      </c>
      <c>
        <f>(M89*21)/100</f>
      </c>
      <c t="s">
        <v>28</v>
      </c>
    </row>
    <row r="90" spans="1:5" ht="12.75">
      <c r="A90" s="35" t="s">
        <v>57</v>
      </c>
      <c r="E90" s="39" t="s">
        <v>20</v>
      </c>
    </row>
    <row r="91" spans="1:5" ht="12.75">
      <c r="A91" s="35" t="s">
        <v>59</v>
      </c>
      <c r="E91" s="40" t="s">
        <v>778</v>
      </c>
    </row>
    <row r="92" spans="1:5" ht="293.25">
      <c r="A92" t="s">
        <v>61</v>
      </c>
      <c r="E92" s="39" t="s">
        <v>509</v>
      </c>
    </row>
    <row r="93" spans="1:16" ht="12.75">
      <c r="A93" t="s">
        <v>50</v>
      </c>
      <c s="34" t="s">
        <v>162</v>
      </c>
      <c s="34" t="s">
        <v>779</v>
      </c>
      <c s="35" t="s">
        <v>93</v>
      </c>
      <c s="6" t="s">
        <v>780</v>
      </c>
      <c s="36" t="s">
        <v>103</v>
      </c>
      <c s="37">
        <v>3.5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96</v>
      </c>
      <c>
        <f>(M93*21)/100</f>
      </c>
      <c t="s">
        <v>28</v>
      </c>
    </row>
    <row r="94" spans="1:5" ht="12.75">
      <c r="A94" s="35" t="s">
        <v>57</v>
      </c>
      <c r="E94" s="39" t="s">
        <v>781</v>
      </c>
    </row>
    <row r="95" spans="1:5" ht="12.75">
      <c r="A95" s="35" t="s">
        <v>59</v>
      </c>
      <c r="E95" s="40" t="s">
        <v>782</v>
      </c>
    </row>
    <row r="96" spans="1:5" ht="229.5">
      <c r="A96" t="s">
        <v>61</v>
      </c>
      <c r="E96" s="39" t="s">
        <v>783</v>
      </c>
    </row>
    <row r="97" spans="1:16" ht="12.75">
      <c r="A97" t="s">
        <v>50</v>
      </c>
      <c s="34" t="s">
        <v>166</v>
      </c>
      <c s="34" t="s">
        <v>784</v>
      </c>
      <c s="35" t="s">
        <v>93</v>
      </c>
      <c s="6" t="s">
        <v>785</v>
      </c>
      <c s="36" t="s">
        <v>103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96</v>
      </c>
      <c>
        <f>(M97*21)/100</f>
      </c>
      <c t="s">
        <v>28</v>
      </c>
    </row>
    <row r="98" spans="1:5" ht="12.75">
      <c r="A98" s="35" t="s">
        <v>57</v>
      </c>
      <c r="E98" s="39" t="s">
        <v>786</v>
      </c>
    </row>
    <row r="99" spans="1:5" ht="12.75">
      <c r="A99" s="35" t="s">
        <v>59</v>
      </c>
      <c r="E99" s="40" t="s">
        <v>787</v>
      </c>
    </row>
    <row r="100" spans="1:5" ht="51">
      <c r="A100" t="s">
        <v>61</v>
      </c>
      <c r="E100" s="39" t="s">
        <v>514</v>
      </c>
    </row>
    <row r="101" spans="1:16" ht="12.75">
      <c r="A101" t="s">
        <v>50</v>
      </c>
      <c s="34" t="s">
        <v>170</v>
      </c>
      <c s="34" t="s">
        <v>515</v>
      </c>
      <c s="35" t="s">
        <v>93</v>
      </c>
      <c s="6" t="s">
        <v>516</v>
      </c>
      <c s="36" t="s">
        <v>103</v>
      </c>
      <c s="37">
        <v>3.8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96</v>
      </c>
      <c>
        <f>(M101*21)/100</f>
      </c>
      <c t="s">
        <v>28</v>
      </c>
    </row>
    <row r="102" spans="1:5" ht="12.75">
      <c r="A102" s="35" t="s">
        <v>57</v>
      </c>
      <c r="E102" s="39" t="s">
        <v>788</v>
      </c>
    </row>
    <row r="103" spans="1:5" ht="12.75">
      <c r="A103" s="35" t="s">
        <v>59</v>
      </c>
      <c r="E103" s="40" t="s">
        <v>789</v>
      </c>
    </row>
    <row r="104" spans="1:5" ht="369.75">
      <c r="A104" t="s">
        <v>61</v>
      </c>
      <c r="E104" s="39" t="s">
        <v>518</v>
      </c>
    </row>
    <row r="105" spans="1:16" ht="12.75">
      <c r="A105" t="s">
        <v>50</v>
      </c>
      <c s="34" t="s">
        <v>175</v>
      </c>
      <c s="34" t="s">
        <v>519</v>
      </c>
      <c s="35" t="s">
        <v>506</v>
      </c>
      <c s="6" t="s">
        <v>520</v>
      </c>
      <c s="36" t="s">
        <v>55</v>
      </c>
      <c s="37">
        <v>0.152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96</v>
      </c>
      <c>
        <f>(M105*21)/100</f>
      </c>
      <c t="s">
        <v>28</v>
      </c>
    </row>
    <row r="106" spans="1:5" ht="12.75">
      <c r="A106" s="35" t="s">
        <v>57</v>
      </c>
      <c r="E106" s="39" t="s">
        <v>790</v>
      </c>
    </row>
    <row r="107" spans="1:5" ht="12.75">
      <c r="A107" s="35" t="s">
        <v>59</v>
      </c>
      <c r="E107" s="40" t="s">
        <v>791</v>
      </c>
    </row>
    <row r="108" spans="1:5" ht="293.25">
      <c r="A108" t="s">
        <v>61</v>
      </c>
      <c r="E108" s="39" t="s">
        <v>509</v>
      </c>
    </row>
    <row r="109" spans="1:16" ht="12.75">
      <c r="A109" t="s">
        <v>50</v>
      </c>
      <c s="34" t="s">
        <v>180</v>
      </c>
      <c s="34" t="s">
        <v>792</v>
      </c>
      <c s="35" t="s">
        <v>93</v>
      </c>
      <c s="6" t="s">
        <v>793</v>
      </c>
      <c s="36" t="s">
        <v>55</v>
      </c>
      <c s="37">
        <v>0.497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</v>
      </c>
      <c>
        <f>(M109*21)/100</f>
      </c>
      <c t="s">
        <v>28</v>
      </c>
    </row>
    <row r="110" spans="1:5" ht="12.75">
      <c r="A110" s="35" t="s">
        <v>57</v>
      </c>
      <c r="E110" s="39" t="s">
        <v>794</v>
      </c>
    </row>
    <row r="111" spans="1:5" ht="38.25">
      <c r="A111" s="35" t="s">
        <v>59</v>
      </c>
      <c r="E111" s="40" t="s">
        <v>795</v>
      </c>
    </row>
    <row r="112" spans="1:5" ht="293.25">
      <c r="A112" t="s">
        <v>61</v>
      </c>
      <c r="E112" s="39" t="s">
        <v>509</v>
      </c>
    </row>
    <row r="113" spans="1:13" ht="12.75">
      <c r="A113" t="s">
        <v>47</v>
      </c>
      <c r="C113" s="31" t="s">
        <v>71</v>
      </c>
      <c r="E113" s="33" t="s">
        <v>523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50</v>
      </c>
      <c s="34" t="s">
        <v>186</v>
      </c>
      <c s="34" t="s">
        <v>796</v>
      </c>
      <c s="35" t="s">
        <v>93</v>
      </c>
      <c s="6" t="s">
        <v>797</v>
      </c>
      <c s="36" t="s">
        <v>103</v>
      </c>
      <c s="37">
        <v>7.54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96</v>
      </c>
      <c>
        <f>(M114*21)/100</f>
      </c>
      <c t="s">
        <v>28</v>
      </c>
    </row>
    <row r="115" spans="1:5" ht="12.75">
      <c r="A115" s="35" t="s">
        <v>57</v>
      </c>
      <c r="E115" s="39" t="s">
        <v>798</v>
      </c>
    </row>
    <row r="116" spans="1:5" ht="12.75">
      <c r="A116" s="35" t="s">
        <v>59</v>
      </c>
      <c r="E116" s="40" t="s">
        <v>799</v>
      </c>
    </row>
    <row r="117" spans="1:5" ht="229.5">
      <c r="A117" t="s">
        <v>61</v>
      </c>
      <c r="E117" s="39" t="s">
        <v>783</v>
      </c>
    </row>
    <row r="118" spans="1:16" ht="25.5">
      <c r="A118" t="s">
        <v>50</v>
      </c>
      <c s="34" t="s">
        <v>191</v>
      </c>
      <c s="34" t="s">
        <v>800</v>
      </c>
      <c s="35" t="s">
        <v>51</v>
      </c>
      <c s="6" t="s">
        <v>801</v>
      </c>
      <c s="36" t="s">
        <v>55</v>
      </c>
      <c s="37">
        <v>18.85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56</v>
      </c>
      <c>
        <f>(M118*21)/100</f>
      </c>
      <c t="s">
        <v>28</v>
      </c>
    </row>
    <row r="119" spans="1:5" ht="12.75">
      <c r="A119" s="35" t="s">
        <v>57</v>
      </c>
      <c r="E119" s="39" t="s">
        <v>802</v>
      </c>
    </row>
    <row r="120" spans="1:5" ht="12.75">
      <c r="A120" s="35" t="s">
        <v>59</v>
      </c>
      <c r="E120" s="40" t="s">
        <v>803</v>
      </c>
    </row>
    <row r="121" spans="1:5" ht="229.5">
      <c r="A121" t="s">
        <v>61</v>
      </c>
      <c r="E121" s="39" t="s">
        <v>783</v>
      </c>
    </row>
    <row r="122" spans="1:16" ht="12.75">
      <c r="A122" t="s">
        <v>50</v>
      </c>
      <c s="34" t="s">
        <v>196</v>
      </c>
      <c s="34" t="s">
        <v>525</v>
      </c>
      <c s="35" t="s">
        <v>93</v>
      </c>
      <c s="6" t="s">
        <v>526</v>
      </c>
      <c s="36" t="s">
        <v>103</v>
      </c>
      <c s="37">
        <v>14.073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96</v>
      </c>
      <c>
        <f>(M122*21)/100</f>
      </c>
      <c t="s">
        <v>28</v>
      </c>
    </row>
    <row r="123" spans="1:5" ht="12.75">
      <c r="A123" s="35" t="s">
        <v>57</v>
      </c>
      <c r="E123" s="39" t="s">
        <v>93</v>
      </c>
    </row>
    <row r="124" spans="1:5" ht="51">
      <c r="A124" s="35" t="s">
        <v>59</v>
      </c>
      <c r="E124" s="40" t="s">
        <v>804</v>
      </c>
    </row>
    <row r="125" spans="1:5" ht="369.75">
      <c r="A125" t="s">
        <v>61</v>
      </c>
      <c r="E125" s="39" t="s">
        <v>518</v>
      </c>
    </row>
    <row r="126" spans="1:16" ht="12.75">
      <c r="A126" t="s">
        <v>50</v>
      </c>
      <c s="34" t="s">
        <v>201</v>
      </c>
      <c s="34" t="s">
        <v>529</v>
      </c>
      <c s="35" t="s">
        <v>93</v>
      </c>
      <c s="6" t="s">
        <v>530</v>
      </c>
      <c s="36" t="s">
        <v>103</v>
      </c>
      <c s="37">
        <v>15.454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96</v>
      </c>
      <c>
        <f>(M126*21)/100</f>
      </c>
      <c t="s">
        <v>28</v>
      </c>
    </row>
    <row r="127" spans="1:5" ht="12.75">
      <c r="A127" s="35" t="s">
        <v>57</v>
      </c>
      <c r="E127" s="39" t="s">
        <v>805</v>
      </c>
    </row>
    <row r="128" spans="1:5" ht="51">
      <c r="A128" s="35" t="s">
        <v>59</v>
      </c>
      <c r="E128" s="40" t="s">
        <v>806</v>
      </c>
    </row>
    <row r="129" spans="1:5" ht="369.75">
      <c r="A129" t="s">
        <v>61</v>
      </c>
      <c r="E129" s="39" t="s">
        <v>518</v>
      </c>
    </row>
    <row r="130" spans="1:16" ht="12.75">
      <c r="A130" t="s">
        <v>50</v>
      </c>
      <c s="34" t="s">
        <v>206</v>
      </c>
      <c s="34" t="s">
        <v>534</v>
      </c>
      <c s="35" t="s">
        <v>93</v>
      </c>
      <c s="6" t="s">
        <v>535</v>
      </c>
      <c s="36" t="s">
        <v>103</v>
      </c>
      <c s="37">
        <v>0.16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96</v>
      </c>
      <c>
        <f>(M130*21)/100</f>
      </c>
      <c t="s">
        <v>28</v>
      </c>
    </row>
    <row r="131" spans="1:5" ht="38.25">
      <c r="A131" s="35" t="s">
        <v>57</v>
      </c>
      <c r="E131" s="39" t="s">
        <v>807</v>
      </c>
    </row>
    <row r="132" spans="1:5" ht="12.75">
      <c r="A132" s="35" t="s">
        <v>59</v>
      </c>
      <c r="E132" s="40" t="s">
        <v>808</v>
      </c>
    </row>
    <row r="133" spans="1:5" ht="38.25">
      <c r="A133" t="s">
        <v>61</v>
      </c>
      <c r="E133" s="39" t="s">
        <v>538</v>
      </c>
    </row>
    <row r="134" spans="1:16" ht="12.75">
      <c r="A134" t="s">
        <v>50</v>
      </c>
      <c s="34" t="s">
        <v>212</v>
      </c>
      <c s="34" t="s">
        <v>540</v>
      </c>
      <c s="35" t="s">
        <v>93</v>
      </c>
      <c s="6" t="s">
        <v>541</v>
      </c>
      <c s="36" t="s">
        <v>103</v>
      </c>
      <c s="37">
        <v>16.735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96</v>
      </c>
      <c>
        <f>(M134*21)/100</f>
      </c>
      <c t="s">
        <v>28</v>
      </c>
    </row>
    <row r="135" spans="1:5" ht="12.75">
      <c r="A135" s="35" t="s">
        <v>57</v>
      </c>
      <c r="E135" s="39" t="s">
        <v>809</v>
      </c>
    </row>
    <row r="136" spans="1:5" ht="12.75">
      <c r="A136" s="35" t="s">
        <v>59</v>
      </c>
      <c r="E136" s="40" t="s">
        <v>810</v>
      </c>
    </row>
    <row r="137" spans="1:5" ht="102">
      <c r="A137" t="s">
        <v>61</v>
      </c>
      <c r="E137" s="39" t="s">
        <v>544</v>
      </c>
    </row>
    <row r="138" spans="1:16" ht="12.75">
      <c r="A138" t="s">
        <v>50</v>
      </c>
      <c s="34" t="s">
        <v>217</v>
      </c>
      <c s="34" t="s">
        <v>811</v>
      </c>
      <c s="35" t="s">
        <v>93</v>
      </c>
      <c s="6" t="s">
        <v>812</v>
      </c>
      <c s="36" t="s">
        <v>103</v>
      </c>
      <c s="37">
        <v>2.494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96</v>
      </c>
      <c>
        <f>(M138*21)/100</f>
      </c>
      <c t="s">
        <v>28</v>
      </c>
    </row>
    <row r="139" spans="1:5" ht="12.75">
      <c r="A139" s="35" t="s">
        <v>57</v>
      </c>
      <c r="E139" s="39" t="s">
        <v>813</v>
      </c>
    </row>
    <row r="140" spans="1:5" ht="12.75">
      <c r="A140" s="35" t="s">
        <v>59</v>
      </c>
      <c r="E140" s="40" t="s">
        <v>814</v>
      </c>
    </row>
    <row r="141" spans="1:5" ht="409.5">
      <c r="A141" t="s">
        <v>61</v>
      </c>
      <c r="E141" s="39" t="s">
        <v>815</v>
      </c>
    </row>
    <row r="142" spans="1:13" ht="12.75">
      <c r="A142" t="s">
        <v>47</v>
      </c>
      <c r="C142" s="31" t="s">
        <v>76</v>
      </c>
      <c r="E142" s="33" t="s">
        <v>99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50</v>
      </c>
      <c s="34" t="s">
        <v>222</v>
      </c>
      <c s="34" t="s">
        <v>565</v>
      </c>
      <c s="35" t="s">
        <v>93</v>
      </c>
      <c s="6" t="s">
        <v>566</v>
      </c>
      <c s="36" t="s">
        <v>103</v>
      </c>
      <c s="37">
        <v>19.623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96</v>
      </c>
      <c>
        <f>(M143*21)/100</f>
      </c>
      <c t="s">
        <v>28</v>
      </c>
    </row>
    <row r="144" spans="1:5" ht="25.5">
      <c r="A144" s="35" t="s">
        <v>57</v>
      </c>
      <c r="E144" s="39" t="s">
        <v>567</v>
      </c>
    </row>
    <row r="145" spans="1:5" ht="38.25">
      <c r="A145" s="35" t="s">
        <v>59</v>
      </c>
      <c r="E145" s="40" t="s">
        <v>816</v>
      </c>
    </row>
    <row r="146" spans="1:5" ht="51">
      <c r="A146" t="s">
        <v>61</v>
      </c>
      <c r="E146" s="39" t="s">
        <v>569</v>
      </c>
    </row>
    <row r="147" spans="1:13" ht="12.75">
      <c r="A147" t="s">
        <v>47</v>
      </c>
      <c r="C147" s="31" t="s">
        <v>27</v>
      </c>
      <c r="E147" s="33" t="s">
        <v>570</v>
      </c>
      <c r="J147" s="32">
        <f>0</f>
      </c>
      <c s="32">
        <f>0</f>
      </c>
      <c s="32">
        <f>0+L148</f>
      </c>
      <c s="32">
        <f>0+M148</f>
      </c>
    </row>
    <row r="148" spans="1:16" ht="12.75">
      <c r="A148" t="s">
        <v>50</v>
      </c>
      <c s="34" t="s">
        <v>226</v>
      </c>
      <c s="34" t="s">
        <v>572</v>
      </c>
      <c s="35" t="s">
        <v>93</v>
      </c>
      <c s="6" t="s">
        <v>573</v>
      </c>
      <c s="36" t="s">
        <v>336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96</v>
      </c>
      <c>
        <f>(M148*21)/100</f>
      </c>
      <c t="s">
        <v>28</v>
      </c>
    </row>
    <row r="149" spans="1:5" ht="12.75">
      <c r="A149" s="35" t="s">
        <v>57</v>
      </c>
      <c r="E149" s="39" t="s">
        <v>93</v>
      </c>
    </row>
    <row r="150" spans="1:5" ht="12.75">
      <c r="A150" s="35" t="s">
        <v>59</v>
      </c>
      <c r="E150" s="40" t="s">
        <v>817</v>
      </c>
    </row>
    <row r="151" spans="1:5" ht="89.25">
      <c r="A151" t="s">
        <v>61</v>
      </c>
      <c r="E151" s="39" t="s">
        <v>575</v>
      </c>
    </row>
    <row r="152" spans="1:13" ht="12.75">
      <c r="A152" t="s">
        <v>47</v>
      </c>
      <c r="C152" s="31" t="s">
        <v>85</v>
      </c>
      <c r="E152" s="33" t="s">
        <v>576</v>
      </c>
      <c r="J152" s="32">
        <f>0</f>
      </c>
      <c s="32">
        <f>0</f>
      </c>
      <c s="32">
        <f>0+L153+L157+L161+L165+L169+L173+L177+L181</f>
      </c>
      <c s="32">
        <f>0+M153+M157+M161+M165+M169+M173+M177+M181</f>
      </c>
    </row>
    <row r="153" spans="1:16" ht="12.75">
      <c r="A153" t="s">
        <v>50</v>
      </c>
      <c s="34" t="s">
        <v>301</v>
      </c>
      <c s="34" t="s">
        <v>578</v>
      </c>
      <c s="35" t="s">
        <v>93</v>
      </c>
      <c s="6" t="s">
        <v>579</v>
      </c>
      <c s="36" t="s">
        <v>95</v>
      </c>
      <c s="37">
        <v>56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96</v>
      </c>
      <c>
        <f>(M153*21)/100</f>
      </c>
      <c t="s">
        <v>28</v>
      </c>
    </row>
    <row r="154" spans="1:5" ht="12.75">
      <c r="A154" s="35" t="s">
        <v>57</v>
      </c>
      <c r="E154" s="39" t="s">
        <v>580</v>
      </c>
    </row>
    <row r="155" spans="1:5" ht="12.75">
      <c r="A155" s="35" t="s">
        <v>59</v>
      </c>
      <c r="E155" s="40" t="s">
        <v>818</v>
      </c>
    </row>
    <row r="156" spans="1:5" ht="114.75">
      <c r="A156" t="s">
        <v>61</v>
      </c>
      <c r="E156" s="39" t="s">
        <v>582</v>
      </c>
    </row>
    <row r="157" spans="1:16" ht="25.5">
      <c r="A157" t="s">
        <v>50</v>
      </c>
      <c s="34" t="s">
        <v>524</v>
      </c>
      <c s="34" t="s">
        <v>584</v>
      </c>
      <c s="35" t="s">
        <v>93</v>
      </c>
      <c s="6" t="s">
        <v>585</v>
      </c>
      <c s="36" t="s">
        <v>336</v>
      </c>
      <c s="37">
        <v>63.13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96</v>
      </c>
      <c>
        <f>(M157*21)/100</f>
      </c>
      <c t="s">
        <v>28</v>
      </c>
    </row>
    <row r="158" spans="1:5" ht="12.75">
      <c r="A158" s="35" t="s">
        <v>57</v>
      </c>
      <c r="E158" s="39" t="s">
        <v>586</v>
      </c>
    </row>
    <row r="159" spans="1:5" ht="38.25">
      <c r="A159" s="35" t="s">
        <v>59</v>
      </c>
      <c r="E159" s="40" t="s">
        <v>819</v>
      </c>
    </row>
    <row r="160" spans="1:5" ht="191.25">
      <c r="A160" t="s">
        <v>61</v>
      </c>
      <c r="E160" s="39" t="s">
        <v>588</v>
      </c>
    </row>
    <row r="161" spans="1:16" ht="12.75">
      <c r="A161" t="s">
        <v>50</v>
      </c>
      <c s="34" t="s">
        <v>528</v>
      </c>
      <c s="34" t="s">
        <v>590</v>
      </c>
      <c s="35" t="s">
        <v>93</v>
      </c>
      <c s="6" t="s">
        <v>591</v>
      </c>
      <c s="36" t="s">
        <v>336</v>
      </c>
      <c s="37">
        <v>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96</v>
      </c>
      <c>
        <f>(M161*21)/100</f>
      </c>
      <c t="s">
        <v>28</v>
      </c>
    </row>
    <row r="162" spans="1:5" ht="25.5">
      <c r="A162" s="35" t="s">
        <v>57</v>
      </c>
      <c r="E162" s="39" t="s">
        <v>820</v>
      </c>
    </row>
    <row r="163" spans="1:5" ht="12.75">
      <c r="A163" s="35" t="s">
        <v>59</v>
      </c>
      <c r="E163" s="40" t="s">
        <v>821</v>
      </c>
    </row>
    <row r="164" spans="1:5" ht="191.25">
      <c r="A164" t="s">
        <v>61</v>
      </c>
      <c r="E164" s="39" t="s">
        <v>588</v>
      </c>
    </row>
    <row r="165" spans="1:16" ht="12.75">
      <c r="A165" t="s">
        <v>50</v>
      </c>
      <c s="34" t="s">
        <v>533</v>
      </c>
      <c s="34" t="s">
        <v>607</v>
      </c>
      <c s="35" t="s">
        <v>93</v>
      </c>
      <c s="6" t="s">
        <v>608</v>
      </c>
      <c s="36" t="s">
        <v>336</v>
      </c>
      <c s="37">
        <v>81.192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96</v>
      </c>
      <c>
        <f>(M165*21)/100</f>
      </c>
      <c t="s">
        <v>28</v>
      </c>
    </row>
    <row r="166" spans="1:5" ht="12.75">
      <c r="A166" s="35" t="s">
        <v>57</v>
      </c>
      <c r="E166" s="39" t="s">
        <v>822</v>
      </c>
    </row>
    <row r="167" spans="1:5" ht="76.5">
      <c r="A167" s="35" t="s">
        <v>59</v>
      </c>
      <c r="E167" s="40" t="s">
        <v>823</v>
      </c>
    </row>
    <row r="168" spans="1:5" ht="38.25">
      <c r="A168" t="s">
        <v>61</v>
      </c>
      <c r="E168" s="39" t="s">
        <v>605</v>
      </c>
    </row>
    <row r="169" spans="1:16" ht="12.75">
      <c r="A169" t="s">
        <v>50</v>
      </c>
      <c s="34" t="s">
        <v>539</v>
      </c>
      <c s="34" t="s">
        <v>621</v>
      </c>
      <c s="35" t="s">
        <v>93</v>
      </c>
      <c s="6" t="s">
        <v>622</v>
      </c>
      <c s="36" t="s">
        <v>336</v>
      </c>
      <c s="37">
        <v>13.62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96</v>
      </c>
      <c>
        <f>(M169*21)/100</f>
      </c>
      <c t="s">
        <v>28</v>
      </c>
    </row>
    <row r="170" spans="1:5" ht="12.75">
      <c r="A170" s="35" t="s">
        <v>57</v>
      </c>
      <c r="E170" s="39" t="s">
        <v>824</v>
      </c>
    </row>
    <row r="171" spans="1:5" ht="38.25">
      <c r="A171" s="35" t="s">
        <v>59</v>
      </c>
      <c r="E171" s="40" t="s">
        <v>825</v>
      </c>
    </row>
    <row r="172" spans="1:5" ht="51">
      <c r="A172" t="s">
        <v>61</v>
      </c>
      <c r="E172" s="39" t="s">
        <v>616</v>
      </c>
    </row>
    <row r="173" spans="1:16" ht="25.5">
      <c r="A173" t="s">
        <v>50</v>
      </c>
      <c s="34" t="s">
        <v>545</v>
      </c>
      <c s="34" t="s">
        <v>626</v>
      </c>
      <c s="35" t="s">
        <v>627</v>
      </c>
      <c s="6" t="s">
        <v>628</v>
      </c>
      <c s="36" t="s">
        <v>336</v>
      </c>
      <c s="37">
        <v>14.784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56</v>
      </c>
      <c>
        <f>(M173*21)/100</f>
      </c>
      <c t="s">
        <v>28</v>
      </c>
    </row>
    <row r="174" spans="1:5" ht="25.5">
      <c r="A174" s="35" t="s">
        <v>57</v>
      </c>
      <c r="E174" s="39" t="s">
        <v>629</v>
      </c>
    </row>
    <row r="175" spans="1:5" ht="12.75">
      <c r="A175" s="35" t="s">
        <v>59</v>
      </c>
      <c r="E175" s="40" t="s">
        <v>826</v>
      </c>
    </row>
    <row r="176" spans="1:5" ht="191.25">
      <c r="A176" t="s">
        <v>61</v>
      </c>
      <c r="E176" s="39" t="s">
        <v>588</v>
      </c>
    </row>
    <row r="177" spans="1:16" ht="25.5">
      <c r="A177" t="s">
        <v>50</v>
      </c>
      <c s="34" t="s">
        <v>551</v>
      </c>
      <c s="34" t="s">
        <v>626</v>
      </c>
      <c s="35" t="s">
        <v>632</v>
      </c>
      <c s="6" t="s">
        <v>628</v>
      </c>
      <c s="36" t="s">
        <v>336</v>
      </c>
      <c s="37">
        <v>69.9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56</v>
      </c>
      <c>
        <f>(M177*21)/100</f>
      </c>
      <c t="s">
        <v>28</v>
      </c>
    </row>
    <row r="178" spans="1:5" ht="38.25">
      <c r="A178" s="35" t="s">
        <v>57</v>
      </c>
      <c r="E178" s="39" t="s">
        <v>827</v>
      </c>
    </row>
    <row r="179" spans="1:5" ht="51">
      <c r="A179" s="35" t="s">
        <v>59</v>
      </c>
      <c r="E179" s="40" t="s">
        <v>828</v>
      </c>
    </row>
    <row r="180" spans="1:5" ht="191.25">
      <c r="A180" t="s">
        <v>61</v>
      </c>
      <c r="E180" s="39" t="s">
        <v>588</v>
      </c>
    </row>
    <row r="181" spans="1:16" ht="12.75">
      <c r="A181" t="s">
        <v>50</v>
      </c>
      <c s="34" t="s">
        <v>556</v>
      </c>
      <c s="34" t="s">
        <v>829</v>
      </c>
      <c s="35" t="s">
        <v>93</v>
      </c>
      <c s="6" t="s">
        <v>602</v>
      </c>
      <c s="36" t="s">
        <v>336</v>
      </c>
      <c s="37">
        <v>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56</v>
      </c>
      <c>
        <f>(M181*21)/100</f>
      </c>
      <c t="s">
        <v>28</v>
      </c>
    </row>
    <row r="182" spans="1:5" ht="12.75">
      <c r="A182" s="35" t="s">
        <v>57</v>
      </c>
      <c r="E182" s="39" t="s">
        <v>603</v>
      </c>
    </row>
    <row r="183" spans="1:5" ht="12.75">
      <c r="A183" s="35" t="s">
        <v>59</v>
      </c>
      <c r="E183" s="40" t="s">
        <v>830</v>
      </c>
    </row>
    <row r="184" spans="1:5" ht="38.25">
      <c r="A184" t="s">
        <v>61</v>
      </c>
      <c r="E184" s="39" t="s">
        <v>605</v>
      </c>
    </row>
    <row r="185" spans="1:13" ht="12.75">
      <c r="A185" t="s">
        <v>47</v>
      </c>
      <c r="C185" s="31" t="s">
        <v>91</v>
      </c>
      <c r="E185" s="33" t="s">
        <v>343</v>
      </c>
      <c r="J185" s="32">
        <f>0</f>
      </c>
      <c s="32">
        <f>0</f>
      </c>
      <c s="32">
        <f>0+L186+L190+L194</f>
      </c>
      <c s="32">
        <f>0+M186+M190+M194</f>
      </c>
    </row>
    <row r="186" spans="1:16" ht="12.75">
      <c r="A186" t="s">
        <v>50</v>
      </c>
      <c s="34" t="s">
        <v>560</v>
      </c>
      <c s="34" t="s">
        <v>831</v>
      </c>
      <c s="35" t="s">
        <v>93</v>
      </c>
      <c s="6" t="s">
        <v>832</v>
      </c>
      <c s="36" t="s">
        <v>95</v>
      </c>
      <c s="37">
        <v>5.9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96</v>
      </c>
      <c>
        <f>(M186*21)/100</f>
      </c>
      <c t="s">
        <v>28</v>
      </c>
    </row>
    <row r="187" spans="1:5" ht="12.75">
      <c r="A187" s="35" t="s">
        <v>57</v>
      </c>
      <c r="E187" s="39" t="s">
        <v>93</v>
      </c>
    </row>
    <row r="188" spans="1:5" ht="12.75">
      <c r="A188" s="35" t="s">
        <v>59</v>
      </c>
      <c r="E188" s="40" t="s">
        <v>833</v>
      </c>
    </row>
    <row r="189" spans="1:5" ht="178.5">
      <c r="A189" t="s">
        <v>61</v>
      </c>
      <c r="E189" s="39" t="s">
        <v>834</v>
      </c>
    </row>
    <row r="190" spans="1:16" ht="12.75">
      <c r="A190" t="s">
        <v>50</v>
      </c>
      <c s="34" t="s">
        <v>564</v>
      </c>
      <c s="34" t="s">
        <v>655</v>
      </c>
      <c s="35" t="s">
        <v>93</v>
      </c>
      <c s="6" t="s">
        <v>656</v>
      </c>
      <c s="36" t="s">
        <v>134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96</v>
      </c>
      <c>
        <f>(M190*21)/100</f>
      </c>
      <c t="s">
        <v>28</v>
      </c>
    </row>
    <row r="191" spans="1:5" ht="12.75">
      <c r="A191" s="35" t="s">
        <v>57</v>
      </c>
      <c r="E191" s="39" t="s">
        <v>657</v>
      </c>
    </row>
    <row r="192" spans="1:5" ht="12.75">
      <c r="A192" s="35" t="s">
        <v>59</v>
      </c>
      <c r="E192" s="40" t="s">
        <v>467</v>
      </c>
    </row>
    <row r="193" spans="1:5" ht="89.25">
      <c r="A193" t="s">
        <v>61</v>
      </c>
      <c r="E193" s="39" t="s">
        <v>347</v>
      </c>
    </row>
    <row r="194" spans="1:16" ht="12.75">
      <c r="A194" t="s">
        <v>50</v>
      </c>
      <c s="34" t="s">
        <v>571</v>
      </c>
      <c s="34" t="s">
        <v>835</v>
      </c>
      <c s="35" t="s">
        <v>93</v>
      </c>
      <c s="6" t="s">
        <v>836</v>
      </c>
      <c s="36" t="s">
        <v>134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96</v>
      </c>
      <c>
        <f>(M194*21)/100</f>
      </c>
      <c t="s">
        <v>28</v>
      </c>
    </row>
    <row r="195" spans="1:5" ht="12.75">
      <c r="A195" s="35" t="s">
        <v>57</v>
      </c>
      <c r="E195" s="39" t="s">
        <v>837</v>
      </c>
    </row>
    <row r="196" spans="1:5" ht="12.75">
      <c r="A196" s="35" t="s">
        <v>59</v>
      </c>
      <c r="E196" s="40" t="s">
        <v>467</v>
      </c>
    </row>
    <row r="197" spans="1:5" ht="12.75">
      <c r="A197" t="s">
        <v>61</v>
      </c>
      <c r="E197" s="39" t="s">
        <v>838</v>
      </c>
    </row>
    <row r="198" spans="1:13" ht="12.75">
      <c r="A198" t="s">
        <v>47</v>
      </c>
      <c r="C198" s="31" t="s">
        <v>100</v>
      </c>
      <c r="E198" s="33" t="s">
        <v>147</v>
      </c>
      <c r="J198" s="32">
        <f>0</f>
      </c>
      <c s="32">
        <f>0</f>
      </c>
      <c s="32">
        <f>0+L199+L203+L207+L211+L215+L219+L223+L227+L231+L235+L239+L243+L247+L251</f>
      </c>
      <c s="32">
        <f>0+M199+M203+M207+M211+M215+M219+M223+M227+M231+M235+M239+M243+M247+M251</f>
      </c>
    </row>
    <row r="199" spans="1:16" ht="12.75">
      <c r="A199" t="s">
        <v>50</v>
      </c>
      <c s="34" t="s">
        <v>577</v>
      </c>
      <c s="34" t="s">
        <v>665</v>
      </c>
      <c s="35" t="s">
        <v>93</v>
      </c>
      <c s="6" t="s">
        <v>666</v>
      </c>
      <c s="36" t="s">
        <v>336</v>
      </c>
      <c s="37">
        <v>2.08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96</v>
      </c>
      <c>
        <f>(M199*21)/100</f>
      </c>
      <c t="s">
        <v>28</v>
      </c>
    </row>
    <row r="200" spans="1:5" ht="12.75">
      <c r="A200" s="35" t="s">
        <v>57</v>
      </c>
      <c r="E200" s="39" t="s">
        <v>667</v>
      </c>
    </row>
    <row r="201" spans="1:5" ht="12.75">
      <c r="A201" s="35" t="s">
        <v>59</v>
      </c>
      <c r="E201" s="40" t="s">
        <v>839</v>
      </c>
    </row>
    <row r="202" spans="1:5" ht="25.5">
      <c r="A202" t="s">
        <v>61</v>
      </c>
      <c r="E202" s="39" t="s">
        <v>669</v>
      </c>
    </row>
    <row r="203" spans="1:16" ht="25.5">
      <c r="A203" t="s">
        <v>50</v>
      </c>
      <c s="34" t="s">
        <v>583</v>
      </c>
      <c s="34" t="s">
        <v>840</v>
      </c>
      <c s="35" t="s">
        <v>93</v>
      </c>
      <c s="6" t="s">
        <v>841</v>
      </c>
      <c s="36" t="s">
        <v>95</v>
      </c>
      <c s="37">
        <v>28.8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96</v>
      </c>
      <c>
        <f>(M203*21)/100</f>
      </c>
      <c t="s">
        <v>28</v>
      </c>
    </row>
    <row r="204" spans="1:5" ht="12.75">
      <c r="A204" s="35" t="s">
        <v>57</v>
      </c>
      <c r="E204" s="39" t="s">
        <v>842</v>
      </c>
    </row>
    <row r="205" spans="1:5" ht="51">
      <c r="A205" s="35" t="s">
        <v>59</v>
      </c>
      <c r="E205" s="40" t="s">
        <v>843</v>
      </c>
    </row>
    <row r="206" spans="1:5" ht="38.25">
      <c r="A206" t="s">
        <v>61</v>
      </c>
      <c r="E206" s="39" t="s">
        <v>844</v>
      </c>
    </row>
    <row r="207" spans="1:16" ht="25.5">
      <c r="A207" t="s">
        <v>50</v>
      </c>
      <c s="34" t="s">
        <v>589</v>
      </c>
      <c s="34" t="s">
        <v>845</v>
      </c>
      <c s="35" t="s">
        <v>93</v>
      </c>
      <c s="6" t="s">
        <v>846</v>
      </c>
      <c s="36" t="s">
        <v>95</v>
      </c>
      <c s="37">
        <v>21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96</v>
      </c>
      <c>
        <f>(M207*21)/100</f>
      </c>
      <c t="s">
        <v>28</v>
      </c>
    </row>
    <row r="208" spans="1:5" ht="12.75">
      <c r="A208" s="35" t="s">
        <v>57</v>
      </c>
      <c r="E208" s="39" t="s">
        <v>847</v>
      </c>
    </row>
    <row r="209" spans="1:5" ht="12.75">
      <c r="A209" s="35" t="s">
        <v>59</v>
      </c>
      <c r="E209" s="40" t="s">
        <v>624</v>
      </c>
    </row>
    <row r="210" spans="1:5" ht="76.5">
      <c r="A210" t="s">
        <v>61</v>
      </c>
      <c r="E210" s="39" t="s">
        <v>848</v>
      </c>
    </row>
    <row r="211" spans="1:16" ht="12.75">
      <c r="A211" t="s">
        <v>50</v>
      </c>
      <c s="34" t="s">
        <v>594</v>
      </c>
      <c s="34" t="s">
        <v>681</v>
      </c>
      <c s="35" t="s">
        <v>93</v>
      </c>
      <c s="6" t="s">
        <v>682</v>
      </c>
      <c s="36" t="s">
        <v>134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96</v>
      </c>
      <c>
        <f>(M211*21)/100</f>
      </c>
      <c t="s">
        <v>28</v>
      </c>
    </row>
    <row r="212" spans="1:5" ht="12.75">
      <c r="A212" s="35" t="s">
        <v>57</v>
      </c>
      <c r="E212" s="39" t="s">
        <v>849</v>
      </c>
    </row>
    <row r="213" spans="1:5" ht="12.75">
      <c r="A213" s="35" t="s">
        <v>59</v>
      </c>
      <c r="E213" s="40" t="s">
        <v>93</v>
      </c>
    </row>
    <row r="214" spans="1:5" ht="369.75">
      <c r="A214" t="s">
        <v>61</v>
      </c>
      <c r="E214" s="39" t="s">
        <v>518</v>
      </c>
    </row>
    <row r="215" spans="1:16" ht="12.75">
      <c r="A215" t="s">
        <v>50</v>
      </c>
      <c s="34" t="s">
        <v>600</v>
      </c>
      <c s="34" t="s">
        <v>850</v>
      </c>
      <c s="35" t="s">
        <v>93</v>
      </c>
      <c s="6" t="s">
        <v>738</v>
      </c>
      <c s="36" t="s">
        <v>688</v>
      </c>
      <c s="37">
        <v>44.3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96</v>
      </c>
      <c>
        <f>(M215*21)/100</f>
      </c>
      <c t="s">
        <v>28</v>
      </c>
    </row>
    <row r="216" spans="1:5" ht="12.75">
      <c r="A216" s="35" t="s">
        <v>57</v>
      </c>
      <c r="E216" s="39" t="s">
        <v>851</v>
      </c>
    </row>
    <row r="217" spans="1:5" ht="12.75">
      <c r="A217" s="35" t="s">
        <v>59</v>
      </c>
      <c r="E217" s="40" t="s">
        <v>852</v>
      </c>
    </row>
    <row r="218" spans="1:5" ht="409.5">
      <c r="A218" t="s">
        <v>61</v>
      </c>
      <c r="E218" s="39" t="s">
        <v>741</v>
      </c>
    </row>
    <row r="219" spans="1:16" ht="12.75">
      <c r="A219" t="s">
        <v>50</v>
      </c>
      <c s="34" t="s">
        <v>606</v>
      </c>
      <c s="34" t="s">
        <v>693</v>
      </c>
      <c s="35" t="s">
        <v>93</v>
      </c>
      <c s="6" t="s">
        <v>694</v>
      </c>
      <c s="36" t="s">
        <v>336</v>
      </c>
      <c s="37">
        <v>80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96</v>
      </c>
      <c>
        <f>(M219*21)/100</f>
      </c>
      <c t="s">
        <v>28</v>
      </c>
    </row>
    <row r="220" spans="1:5" ht="12.75">
      <c r="A220" s="35" t="s">
        <v>57</v>
      </c>
      <c r="E220" s="39" t="s">
        <v>853</v>
      </c>
    </row>
    <row r="221" spans="1:5" ht="12.75">
      <c r="A221" s="35" t="s">
        <v>59</v>
      </c>
      <c r="E221" s="40" t="s">
        <v>854</v>
      </c>
    </row>
    <row r="222" spans="1:5" ht="25.5">
      <c r="A222" t="s">
        <v>61</v>
      </c>
      <c r="E222" s="39" t="s">
        <v>697</v>
      </c>
    </row>
    <row r="223" spans="1:16" ht="12.75">
      <c r="A223" t="s">
        <v>50</v>
      </c>
      <c s="34" t="s">
        <v>611</v>
      </c>
      <c s="34" t="s">
        <v>699</v>
      </c>
      <c s="35" t="s">
        <v>93</v>
      </c>
      <c s="6" t="s">
        <v>700</v>
      </c>
      <c s="36" t="s">
        <v>336</v>
      </c>
      <c s="37">
        <v>40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96</v>
      </c>
      <c>
        <f>(M223*21)/100</f>
      </c>
      <c t="s">
        <v>28</v>
      </c>
    </row>
    <row r="224" spans="1:5" ht="12.75">
      <c r="A224" s="35" t="s">
        <v>57</v>
      </c>
      <c r="E224" s="39" t="s">
        <v>701</v>
      </c>
    </row>
    <row r="225" spans="1:5" ht="12.75">
      <c r="A225" s="35" t="s">
        <v>59</v>
      </c>
      <c r="E225" s="40" t="s">
        <v>817</v>
      </c>
    </row>
    <row r="226" spans="1:5" ht="25.5">
      <c r="A226" t="s">
        <v>61</v>
      </c>
      <c r="E226" s="39" t="s">
        <v>697</v>
      </c>
    </row>
    <row r="227" spans="1:16" ht="12.75">
      <c r="A227" t="s">
        <v>50</v>
      </c>
      <c s="34" t="s">
        <v>617</v>
      </c>
      <c s="34" t="s">
        <v>703</v>
      </c>
      <c s="35" t="s">
        <v>93</v>
      </c>
      <c s="6" t="s">
        <v>704</v>
      </c>
      <c s="36" t="s">
        <v>336</v>
      </c>
      <c s="37">
        <v>40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96</v>
      </c>
      <c>
        <f>(M227*21)/100</f>
      </c>
      <c t="s">
        <v>28</v>
      </c>
    </row>
    <row r="228" spans="1:5" ht="25.5">
      <c r="A228" s="35" t="s">
        <v>57</v>
      </c>
      <c r="E228" s="39" t="s">
        <v>705</v>
      </c>
    </row>
    <row r="229" spans="1:5" ht="12.75">
      <c r="A229" s="35" t="s">
        <v>59</v>
      </c>
      <c r="E229" s="40" t="s">
        <v>817</v>
      </c>
    </row>
    <row r="230" spans="1:5" ht="25.5">
      <c r="A230" t="s">
        <v>61</v>
      </c>
      <c r="E230" s="39" t="s">
        <v>697</v>
      </c>
    </row>
    <row r="231" spans="1:16" ht="12.75">
      <c r="A231" t="s">
        <v>50</v>
      </c>
      <c s="34" t="s">
        <v>620</v>
      </c>
      <c s="34" t="s">
        <v>707</v>
      </c>
      <c s="35" t="s">
        <v>93</v>
      </c>
      <c s="6" t="s">
        <v>708</v>
      </c>
      <c s="36" t="s">
        <v>354</v>
      </c>
      <c s="37">
        <v>20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96</v>
      </c>
      <c>
        <f>(M231*21)/100</f>
      </c>
      <c t="s">
        <v>28</v>
      </c>
    </row>
    <row r="232" spans="1:5" ht="12.75">
      <c r="A232" s="35" t="s">
        <v>57</v>
      </c>
      <c r="E232" s="39" t="s">
        <v>855</v>
      </c>
    </row>
    <row r="233" spans="1:5" ht="12.75">
      <c r="A233" s="35" t="s">
        <v>59</v>
      </c>
      <c r="E233" s="40" t="s">
        <v>856</v>
      </c>
    </row>
    <row r="234" spans="1:5" ht="25.5">
      <c r="A234" t="s">
        <v>61</v>
      </c>
      <c r="E234" s="39" t="s">
        <v>711</v>
      </c>
    </row>
    <row r="235" spans="1:16" ht="12.75">
      <c r="A235" t="s">
        <v>50</v>
      </c>
      <c s="34" t="s">
        <v>625</v>
      </c>
      <c s="34" t="s">
        <v>713</v>
      </c>
      <c s="35" t="s">
        <v>93</v>
      </c>
      <c s="6" t="s">
        <v>714</v>
      </c>
      <c s="36" t="s">
        <v>103</v>
      </c>
      <c s="37">
        <v>2.501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96</v>
      </c>
      <c>
        <f>(M235*21)/100</f>
      </c>
      <c t="s">
        <v>28</v>
      </c>
    </row>
    <row r="236" spans="1:5" ht="25.5">
      <c r="A236" s="35" t="s">
        <v>57</v>
      </c>
      <c r="E236" s="39" t="s">
        <v>857</v>
      </c>
    </row>
    <row r="237" spans="1:5" ht="51">
      <c r="A237" s="35" t="s">
        <v>59</v>
      </c>
      <c r="E237" s="40" t="s">
        <v>858</v>
      </c>
    </row>
    <row r="238" spans="1:5" ht="114.75">
      <c r="A238" t="s">
        <v>61</v>
      </c>
      <c r="E238" s="39" t="s">
        <v>717</v>
      </c>
    </row>
    <row r="239" spans="1:16" ht="12.75">
      <c r="A239" t="s">
        <v>50</v>
      </c>
      <c s="34" t="s">
        <v>631</v>
      </c>
      <c s="34" t="s">
        <v>859</v>
      </c>
      <c s="35" t="s">
        <v>93</v>
      </c>
      <c s="6" t="s">
        <v>860</v>
      </c>
      <c s="36" t="s">
        <v>103</v>
      </c>
      <c s="37">
        <v>3.161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96</v>
      </c>
      <c>
        <f>(M239*21)/100</f>
      </c>
      <c t="s">
        <v>28</v>
      </c>
    </row>
    <row r="240" spans="1:5" ht="12.75">
      <c r="A240" s="35" t="s">
        <v>57</v>
      </c>
      <c r="E240" s="39" t="s">
        <v>861</v>
      </c>
    </row>
    <row r="241" spans="1:5" ht="12.75">
      <c r="A241" s="35" t="s">
        <v>59</v>
      </c>
      <c r="E241" s="40" t="s">
        <v>862</v>
      </c>
    </row>
    <row r="242" spans="1:5" ht="114.75">
      <c r="A242" t="s">
        <v>61</v>
      </c>
      <c r="E242" s="39" t="s">
        <v>717</v>
      </c>
    </row>
    <row r="243" spans="1:16" ht="12.75">
      <c r="A243" t="s">
        <v>50</v>
      </c>
      <c s="34" t="s">
        <v>635</v>
      </c>
      <c s="34" t="s">
        <v>863</v>
      </c>
      <c s="35" t="s">
        <v>93</v>
      </c>
      <c s="6" t="s">
        <v>744</v>
      </c>
      <c s="36" t="s">
        <v>55</v>
      </c>
      <c s="37">
        <v>0.375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96</v>
      </c>
      <c>
        <f>(M243*21)/100</f>
      </c>
      <c t="s">
        <v>28</v>
      </c>
    </row>
    <row r="244" spans="1:5" ht="12.75">
      <c r="A244" s="35" t="s">
        <v>57</v>
      </c>
      <c r="E244" s="39" t="s">
        <v>864</v>
      </c>
    </row>
    <row r="245" spans="1:5" ht="12.75">
      <c r="A245" s="35" t="s">
        <v>59</v>
      </c>
      <c r="E245" s="40" t="s">
        <v>865</v>
      </c>
    </row>
    <row r="246" spans="1:5" ht="114.75">
      <c r="A246" t="s">
        <v>61</v>
      </c>
      <c r="E246" s="39" t="s">
        <v>746</v>
      </c>
    </row>
    <row r="247" spans="1:16" ht="12.75">
      <c r="A247" t="s">
        <v>50</v>
      </c>
      <c s="34" t="s">
        <v>639</v>
      </c>
      <c s="34" t="s">
        <v>866</v>
      </c>
      <c s="35" t="s">
        <v>93</v>
      </c>
      <c s="6" t="s">
        <v>867</v>
      </c>
      <c s="36" t="s">
        <v>103</v>
      </c>
      <c s="37">
        <v>13.14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96</v>
      </c>
      <c>
        <f>(M247*21)/100</f>
      </c>
      <c t="s">
        <v>28</v>
      </c>
    </row>
    <row r="248" spans="1:5" ht="12.75">
      <c r="A248" s="35" t="s">
        <v>57</v>
      </c>
      <c r="E248" s="39" t="s">
        <v>868</v>
      </c>
    </row>
    <row r="249" spans="1:5" ht="12.75">
      <c r="A249" s="35" t="s">
        <v>59</v>
      </c>
      <c r="E249" s="40" t="s">
        <v>869</v>
      </c>
    </row>
    <row r="250" spans="1:5" ht="76.5">
      <c r="A250" t="s">
        <v>61</v>
      </c>
      <c r="E250" s="39" t="s">
        <v>870</v>
      </c>
    </row>
    <row r="251" spans="1:16" ht="12.75">
      <c r="A251" t="s">
        <v>50</v>
      </c>
      <c s="34" t="s">
        <v>644</v>
      </c>
      <c s="34" t="s">
        <v>726</v>
      </c>
      <c s="35" t="s">
        <v>93</v>
      </c>
      <c s="6" t="s">
        <v>727</v>
      </c>
      <c s="36" t="s">
        <v>95</v>
      </c>
      <c s="37">
        <v>12.88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56</v>
      </c>
      <c>
        <f>(M251*21)/100</f>
      </c>
      <c t="s">
        <v>28</v>
      </c>
    </row>
    <row r="252" spans="1:5" ht="12.75">
      <c r="A252" s="35" t="s">
        <v>57</v>
      </c>
      <c r="E252" s="39" t="s">
        <v>728</v>
      </c>
    </row>
    <row r="253" spans="1:5" ht="12.75">
      <c r="A253" s="35" t="s">
        <v>59</v>
      </c>
      <c r="E253" s="40" t="s">
        <v>871</v>
      </c>
    </row>
    <row r="254" spans="1:5" ht="63.75">
      <c r="A254" t="s">
        <v>61</v>
      </c>
      <c r="E254" s="39" t="s">
        <v>730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